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francisco.pesante\Documents\2016\www.estadisticas.pr\policia\delitos\"/>
    </mc:Choice>
  </mc:AlternateContent>
  <bookViews>
    <workbookView xWindow="0" yWindow="0" windowWidth="15360" windowHeight="9300" tabRatio="719"/>
  </bookViews>
  <sheets>
    <sheet name="13 REGIONES" sheetId="1" r:id="rId1"/>
    <sheet name="REGIONES Y PRECINTOS" sheetId="17" r:id="rId2"/>
    <sheet name="DELITOS Y MESES" sheetId="21" r:id="rId3"/>
    <sheet name="MUNICIPIOS" sheetId="4" r:id="rId4"/>
    <sheet name="TRIMESTRE" sheetId="20" r:id="rId5"/>
    <sheet name="EDAD &amp; SEXO(TOTAL)" sheetId="22" r:id="rId6"/>
    <sheet name="MOTIVO Y SEXO" sheetId="23" r:id="rId7"/>
    <sheet name="CONTACTO" sheetId="24" r:id="rId8"/>
    <sheet name="DEFINICIÓN DELITOS TIPO I" sheetId="25" r:id="rId9"/>
  </sheets>
  <calcPr calcId="152511"/>
</workbook>
</file>

<file path=xl/calcChain.xml><?xml version="1.0" encoding="utf-8"?>
<calcChain xmlns="http://schemas.openxmlformats.org/spreadsheetml/2006/main">
  <c r="D19" i="23" l="1"/>
  <c r="C19" i="23"/>
  <c r="B19" i="23"/>
  <c r="D18" i="23"/>
  <c r="C18" i="23"/>
  <c r="B18" i="23" s="1"/>
  <c r="D17" i="23"/>
  <c r="B17" i="23" s="1"/>
  <c r="C17" i="23"/>
  <c r="D16" i="23"/>
  <c r="C16" i="23"/>
  <c r="B16" i="23" s="1"/>
  <c r="D15" i="23"/>
  <c r="C15" i="23"/>
  <c r="B15" i="23"/>
  <c r="D14" i="23"/>
  <c r="C14" i="23"/>
  <c r="B14" i="23" s="1"/>
  <c r="D13" i="23"/>
  <c r="B13" i="23" s="1"/>
  <c r="C13" i="23"/>
  <c r="D12" i="23"/>
  <c r="C12" i="23"/>
  <c r="B12" i="23" s="1"/>
  <c r="D11" i="23"/>
  <c r="C11" i="23"/>
  <c r="B11" i="23"/>
  <c r="D10" i="23"/>
  <c r="C10" i="23"/>
  <c r="B10" i="23" s="1"/>
  <c r="D9" i="23"/>
  <c r="B9" i="23" s="1"/>
  <c r="C9" i="23"/>
  <c r="D8" i="23"/>
  <c r="C8" i="23"/>
  <c r="B8" i="23" s="1"/>
  <c r="D7" i="23"/>
  <c r="C7" i="23"/>
  <c r="B7" i="23"/>
  <c r="R6" i="23"/>
  <c r="Q6" i="23"/>
  <c r="P6" i="23"/>
  <c r="O6" i="23"/>
  <c r="N6" i="23"/>
  <c r="M6" i="23"/>
  <c r="L6" i="23"/>
  <c r="K6" i="23"/>
  <c r="J6" i="23"/>
  <c r="I6" i="23"/>
  <c r="H6" i="23"/>
  <c r="G6" i="23"/>
  <c r="C6" i="23" s="1"/>
  <c r="F6" i="23"/>
  <c r="E6" i="23"/>
  <c r="D6" i="23"/>
  <c r="C25" i="22"/>
  <c r="B25" i="22"/>
  <c r="C24" i="22"/>
  <c r="B24" i="22"/>
  <c r="C23" i="22"/>
  <c r="B23" i="22"/>
  <c r="C22" i="22"/>
  <c r="B22" i="22"/>
  <c r="C21" i="22"/>
  <c r="B21" i="22"/>
  <c r="C20" i="22"/>
  <c r="B20" i="22"/>
  <c r="C19" i="22"/>
  <c r="B19" i="22"/>
  <c r="C18" i="22"/>
  <c r="B18" i="22"/>
  <c r="C17" i="22"/>
  <c r="B17" i="22"/>
  <c r="C16" i="22"/>
  <c r="B16" i="22"/>
  <c r="C15" i="22"/>
  <c r="B15" i="22"/>
  <c r="C14" i="22"/>
  <c r="B14" i="22"/>
  <c r="C13" i="22"/>
  <c r="B13" i="22"/>
  <c r="C12" i="22"/>
  <c r="B12" i="22"/>
  <c r="C11" i="22"/>
  <c r="B11" i="22"/>
  <c r="C10" i="22"/>
  <c r="B10" i="22"/>
  <c r="B8" i="22" s="1"/>
  <c r="C9" i="22"/>
  <c r="B9" i="22"/>
  <c r="E8" i="22"/>
  <c r="D8" i="22"/>
  <c r="C8" i="22" s="1"/>
  <c r="B6" i="23" l="1"/>
  <c r="A257" i="1" l="1"/>
  <c r="B257" i="1"/>
  <c r="K27" i="21" l="1"/>
  <c r="K28" i="21"/>
  <c r="K29" i="21"/>
  <c r="K30" i="21"/>
  <c r="K36" i="21"/>
  <c r="J36" i="21"/>
  <c r="I36" i="21"/>
  <c r="H36" i="21"/>
  <c r="H35" i="21"/>
  <c r="H37" i="21"/>
  <c r="H38" i="21"/>
  <c r="G36" i="21"/>
  <c r="F36" i="21"/>
  <c r="E36" i="21"/>
  <c r="D36" i="21"/>
  <c r="D35" i="21"/>
  <c r="D37" i="21"/>
  <c r="D38" i="21"/>
  <c r="C36" i="21"/>
  <c r="J35" i="21"/>
  <c r="J37" i="21"/>
  <c r="J38" i="21"/>
  <c r="F35" i="21"/>
  <c r="F37" i="21"/>
  <c r="F38" i="21"/>
  <c r="K32" i="21"/>
  <c r="J32" i="21"/>
  <c r="J31" i="21"/>
  <c r="J33" i="21"/>
  <c r="J34" i="21"/>
  <c r="I32" i="21"/>
  <c r="H32" i="21"/>
  <c r="G32" i="21"/>
  <c r="F32" i="21"/>
  <c r="E32" i="21"/>
  <c r="D32" i="21"/>
  <c r="C32" i="21"/>
  <c r="O32" i="21"/>
  <c r="C31" i="21"/>
  <c r="D31" i="21"/>
  <c r="E31" i="21"/>
  <c r="F31" i="21"/>
  <c r="G31" i="21"/>
  <c r="H31" i="21"/>
  <c r="I31" i="21"/>
  <c r="K31" i="21"/>
  <c r="O31" i="21"/>
  <c r="O33" i="21"/>
  <c r="O34" i="21"/>
  <c r="J28" i="21"/>
  <c r="I28" i="21"/>
  <c r="H28" i="21"/>
  <c r="H27" i="21"/>
  <c r="H29" i="21"/>
  <c r="H30" i="21"/>
  <c r="G28" i="21"/>
  <c r="F28" i="21"/>
  <c r="E28" i="21"/>
  <c r="D28" i="21"/>
  <c r="D27" i="21"/>
  <c r="D29" i="21"/>
  <c r="D30" i="21"/>
  <c r="C28" i="21"/>
  <c r="K24" i="21"/>
  <c r="J24" i="21"/>
  <c r="I24" i="21"/>
  <c r="H24" i="21"/>
  <c r="G24" i="21"/>
  <c r="F24" i="21"/>
  <c r="E24" i="21"/>
  <c r="D24" i="21"/>
  <c r="D23" i="21"/>
  <c r="D25" i="21"/>
  <c r="D26" i="21"/>
  <c r="C24" i="21"/>
  <c r="C8" i="21"/>
  <c r="C12" i="21"/>
  <c r="C20" i="21"/>
  <c r="C4" i="21"/>
  <c r="C43" i="21"/>
  <c r="C83" i="21"/>
  <c r="C123" i="21"/>
  <c r="C163" i="21"/>
  <c r="C203" i="21"/>
  <c r="C243" i="21"/>
  <c r="C283" i="21"/>
  <c r="C323" i="21"/>
  <c r="C363" i="21"/>
  <c r="C403" i="21"/>
  <c r="C443" i="21"/>
  <c r="C483" i="21"/>
  <c r="C523" i="21"/>
  <c r="C3" i="21"/>
  <c r="C5" i="21"/>
  <c r="C6" i="21"/>
  <c r="C16" i="21"/>
  <c r="D16" i="21"/>
  <c r="E16" i="21"/>
  <c r="F16" i="21"/>
  <c r="G16" i="21"/>
  <c r="H16" i="21"/>
  <c r="I16" i="21"/>
  <c r="J16" i="21"/>
  <c r="K16" i="21"/>
  <c r="O16" i="21"/>
  <c r="K15" i="21"/>
  <c r="K17" i="21"/>
  <c r="K18" i="21"/>
  <c r="H15" i="21"/>
  <c r="H17" i="21"/>
  <c r="K12" i="21"/>
  <c r="K11" i="21"/>
  <c r="K13" i="21"/>
  <c r="K14" i="21"/>
  <c r="J12" i="21"/>
  <c r="K8" i="21"/>
  <c r="J8" i="21"/>
  <c r="J7" i="21"/>
  <c r="J9" i="21"/>
  <c r="J10" i="21"/>
  <c r="K20" i="21"/>
  <c r="J20" i="21"/>
  <c r="J19" i="21"/>
  <c r="J21" i="21"/>
  <c r="J22" i="21"/>
  <c r="I20" i="21"/>
  <c r="I12" i="21"/>
  <c r="I11" i="21"/>
  <c r="I13" i="21"/>
  <c r="I14" i="21"/>
  <c r="I8" i="21"/>
  <c r="I7" i="21"/>
  <c r="I9" i="21"/>
  <c r="I10" i="21"/>
  <c r="D516" i="20"/>
  <c r="D517" i="20"/>
  <c r="G249" i="20"/>
  <c r="G250" i="20"/>
  <c r="G251" i="20"/>
  <c r="G252" i="20"/>
  <c r="E251" i="20"/>
  <c r="E252" i="20"/>
  <c r="E76" i="20"/>
  <c r="E77" i="20"/>
  <c r="G54" i="20"/>
  <c r="G55" i="20"/>
  <c r="G56" i="20"/>
  <c r="G57" i="20"/>
  <c r="E56" i="20"/>
  <c r="E57" i="20"/>
  <c r="E24" i="20"/>
  <c r="E15" i="20"/>
  <c r="E16" i="20"/>
  <c r="E17" i="20"/>
  <c r="E18" i="20"/>
  <c r="C15" i="20"/>
  <c r="D15" i="20"/>
  <c r="G15" i="20"/>
  <c r="C16" i="20"/>
  <c r="D16" i="20"/>
  <c r="G16" i="20"/>
  <c r="G17" i="20"/>
  <c r="G18" i="20"/>
  <c r="K483" i="21"/>
  <c r="K484" i="21"/>
  <c r="K485" i="21"/>
  <c r="K486" i="21"/>
  <c r="J149" i="21"/>
  <c r="J150" i="21"/>
  <c r="K149" i="21"/>
  <c r="K150" i="21"/>
  <c r="K145" i="21"/>
  <c r="K146" i="21"/>
  <c r="J145" i="21"/>
  <c r="J146" i="21"/>
  <c r="I145" i="21"/>
  <c r="I146" i="21"/>
  <c r="G257" i="1"/>
  <c r="H257" i="1"/>
  <c r="I257" i="1"/>
  <c r="H217" i="1"/>
  <c r="I217" i="1"/>
  <c r="C200" i="1"/>
  <c r="D200" i="1"/>
  <c r="C167" i="1"/>
  <c r="D167" i="1"/>
  <c r="H145" i="1"/>
  <c r="I145" i="1"/>
  <c r="H143" i="1"/>
  <c r="I143" i="1"/>
  <c r="H106" i="1"/>
  <c r="I106" i="1"/>
  <c r="H92" i="1"/>
  <c r="I92" i="1"/>
  <c r="C74" i="1"/>
  <c r="D74" i="1"/>
  <c r="C53" i="1"/>
  <c r="D53" i="1"/>
  <c r="H48" i="1"/>
  <c r="I48" i="1"/>
  <c r="C48" i="1"/>
  <c r="D48" i="1"/>
  <c r="H30" i="1"/>
  <c r="I30" i="1"/>
  <c r="C8" i="1"/>
  <c r="D8" i="1"/>
  <c r="C10" i="1"/>
  <c r="D10" i="1"/>
  <c r="H10" i="1"/>
  <c r="I10" i="1"/>
  <c r="H242" i="1"/>
  <c r="H243" i="1"/>
  <c r="H244" i="1"/>
  <c r="H241" i="1"/>
  <c r="H223" i="1"/>
  <c r="H224" i="1"/>
  <c r="H225" i="1"/>
  <c r="H222" i="1"/>
  <c r="H205" i="1"/>
  <c r="H206" i="1"/>
  <c r="H207" i="1"/>
  <c r="H204" i="1"/>
  <c r="H186" i="1"/>
  <c r="H187" i="1"/>
  <c r="H188" i="1"/>
  <c r="H185" i="1"/>
  <c r="H167" i="1"/>
  <c r="H168" i="1"/>
  <c r="H169" i="1"/>
  <c r="H166" i="1"/>
  <c r="H148" i="1"/>
  <c r="H149" i="1"/>
  <c r="H150" i="1"/>
  <c r="H147" i="1"/>
  <c r="H129" i="1"/>
  <c r="H130" i="1"/>
  <c r="H131" i="1"/>
  <c r="H128" i="1"/>
  <c r="H110" i="1"/>
  <c r="H111" i="1"/>
  <c r="H112" i="1"/>
  <c r="H109" i="1"/>
  <c r="H91" i="1"/>
  <c r="H93" i="1"/>
  <c r="H90" i="1"/>
  <c r="H72" i="1"/>
  <c r="H73" i="1"/>
  <c r="H74" i="1"/>
  <c r="H71" i="1"/>
  <c r="H53" i="1"/>
  <c r="H54" i="1"/>
  <c r="H55" i="1"/>
  <c r="H52" i="1"/>
  <c r="H33" i="1"/>
  <c r="H34" i="1"/>
  <c r="H35" i="1"/>
  <c r="H32" i="1"/>
  <c r="H14" i="1"/>
  <c r="H15" i="1"/>
  <c r="H16" i="1"/>
  <c r="H13" i="1"/>
  <c r="H260" i="1"/>
  <c r="G261" i="1"/>
  <c r="G262" i="1"/>
  <c r="G263" i="1"/>
  <c r="G260" i="1"/>
  <c r="I260" i="1"/>
  <c r="D163" i="21"/>
  <c r="I83" i="21"/>
  <c r="E298" i="20"/>
  <c r="G85" i="17"/>
  <c r="D109" i="17"/>
  <c r="D110" i="17"/>
  <c r="E439" i="17"/>
  <c r="J325" i="17"/>
  <c r="C232" i="17"/>
  <c r="D232" i="17"/>
  <c r="E232" i="17"/>
  <c r="F232" i="17"/>
  <c r="G232" i="17"/>
  <c r="H232" i="17"/>
  <c r="S232" i="17"/>
  <c r="S244" i="17"/>
  <c r="K443" i="21"/>
  <c r="J443" i="21"/>
  <c r="K457" i="21"/>
  <c r="K458" i="21"/>
  <c r="J457" i="21"/>
  <c r="I457" i="21"/>
  <c r="I458" i="21"/>
  <c r="K35" i="21"/>
  <c r="K37" i="21"/>
  <c r="K38" i="21"/>
  <c r="I35" i="21"/>
  <c r="I37" i="21"/>
  <c r="I38" i="21"/>
  <c r="K33" i="21"/>
  <c r="K34" i="21"/>
  <c r="I33" i="21"/>
  <c r="I34" i="21"/>
  <c r="J27" i="21"/>
  <c r="J29" i="21"/>
  <c r="J30" i="21"/>
  <c r="I27" i="21"/>
  <c r="I29" i="21"/>
  <c r="I30" i="21"/>
  <c r="K23" i="21"/>
  <c r="K25" i="21"/>
  <c r="K26" i="21"/>
  <c r="J23" i="21"/>
  <c r="J25" i="21"/>
  <c r="J26" i="21"/>
  <c r="I23" i="21"/>
  <c r="I25" i="21"/>
  <c r="I26" i="21"/>
  <c r="K19" i="21"/>
  <c r="K21" i="21"/>
  <c r="K22" i="21"/>
  <c r="I19" i="21"/>
  <c r="J15" i="21"/>
  <c r="J17" i="21"/>
  <c r="I15" i="21"/>
  <c r="J11" i="21"/>
  <c r="J13" i="21"/>
  <c r="J14" i="21"/>
  <c r="K7" i="21"/>
  <c r="K9" i="21"/>
  <c r="K10" i="21"/>
  <c r="K283" i="21"/>
  <c r="J283" i="21"/>
  <c r="I283" i="21"/>
  <c r="G289" i="21"/>
  <c r="K523" i="21"/>
  <c r="J523" i="21"/>
  <c r="I523" i="21"/>
  <c r="J483" i="21"/>
  <c r="I483" i="21"/>
  <c r="K403" i="21"/>
  <c r="J403" i="21"/>
  <c r="I403" i="21"/>
  <c r="K363" i="21"/>
  <c r="J363" i="21"/>
  <c r="I363" i="21"/>
  <c r="K323" i="21"/>
  <c r="J323" i="21"/>
  <c r="I323" i="21"/>
  <c r="K243" i="21"/>
  <c r="J243" i="21"/>
  <c r="I243" i="21"/>
  <c r="K203" i="21"/>
  <c r="J203" i="21"/>
  <c r="I203" i="21"/>
  <c r="K553" i="21"/>
  <c r="K554" i="21"/>
  <c r="J541" i="21"/>
  <c r="J542" i="21"/>
  <c r="K513" i="21"/>
  <c r="K514" i="21"/>
  <c r="J513" i="21"/>
  <c r="J514" i="21"/>
  <c r="J509" i="21"/>
  <c r="J510" i="21"/>
  <c r="I493" i="21"/>
  <c r="I494" i="21"/>
  <c r="J473" i="21"/>
  <c r="J474" i="21"/>
  <c r="J458" i="21"/>
  <c r="K444" i="21"/>
  <c r="K409" i="21"/>
  <c r="K410" i="21"/>
  <c r="K393" i="21"/>
  <c r="K394" i="21"/>
  <c r="I393" i="21"/>
  <c r="I394" i="21"/>
  <c r="I349" i="21"/>
  <c r="I350" i="21"/>
  <c r="K341" i="21"/>
  <c r="K342" i="21"/>
  <c r="I341" i="21"/>
  <c r="I342" i="21"/>
  <c r="J313" i="21"/>
  <c r="J314" i="21"/>
  <c r="J305" i="21"/>
  <c r="J306" i="21"/>
  <c r="I301" i="21"/>
  <c r="I302" i="21"/>
  <c r="I265" i="21"/>
  <c r="I266" i="21"/>
  <c r="K249" i="21"/>
  <c r="K250" i="21"/>
  <c r="J249" i="21"/>
  <c r="J250" i="21"/>
  <c r="I249" i="21"/>
  <c r="I250" i="21"/>
  <c r="J233" i="21"/>
  <c r="J234" i="21"/>
  <c r="I197" i="21"/>
  <c r="I198" i="21"/>
  <c r="K193" i="21"/>
  <c r="K194" i="21"/>
  <c r="J169" i="21"/>
  <c r="J170" i="21"/>
  <c r="J157" i="21"/>
  <c r="J158" i="21"/>
  <c r="I157" i="21"/>
  <c r="I158" i="21"/>
  <c r="K153" i="21"/>
  <c r="K154" i="21"/>
  <c r="J153" i="21"/>
  <c r="J154" i="21"/>
  <c r="I153" i="21"/>
  <c r="I154" i="21"/>
  <c r="I149" i="21"/>
  <c r="I150" i="21"/>
  <c r="J141" i="21"/>
  <c r="J142" i="21"/>
  <c r="I141" i="21"/>
  <c r="I142" i="21"/>
  <c r="J133" i="21"/>
  <c r="J134" i="21"/>
  <c r="I133" i="21"/>
  <c r="I134" i="21"/>
  <c r="J129" i="21"/>
  <c r="J130" i="21"/>
  <c r="I129" i="21"/>
  <c r="I130" i="21"/>
  <c r="J113" i="21"/>
  <c r="J114" i="21"/>
  <c r="K524" i="21"/>
  <c r="J524" i="21"/>
  <c r="I524" i="21"/>
  <c r="I525" i="21"/>
  <c r="I526" i="21"/>
  <c r="J484" i="21"/>
  <c r="I484" i="21"/>
  <c r="I485" i="21"/>
  <c r="I486" i="21"/>
  <c r="K404" i="21"/>
  <c r="J404" i="21"/>
  <c r="I404" i="21"/>
  <c r="K364" i="21"/>
  <c r="J364" i="21"/>
  <c r="I364" i="21"/>
  <c r="K324" i="21"/>
  <c r="C324" i="21"/>
  <c r="D324" i="21"/>
  <c r="E324" i="21"/>
  <c r="F324" i="21"/>
  <c r="G324" i="21"/>
  <c r="H324" i="21"/>
  <c r="I324" i="21"/>
  <c r="J324" i="21"/>
  <c r="O324" i="21"/>
  <c r="O327" i="21"/>
  <c r="O331" i="21"/>
  <c r="O339" i="21"/>
  <c r="O343" i="21"/>
  <c r="O347" i="21"/>
  <c r="O351" i="21"/>
  <c r="O355" i="21"/>
  <c r="O323" i="21"/>
  <c r="O325" i="21"/>
  <c r="O326" i="21"/>
  <c r="K284" i="21"/>
  <c r="J284" i="21"/>
  <c r="I284" i="21"/>
  <c r="K244" i="21"/>
  <c r="J244" i="21"/>
  <c r="I244" i="21"/>
  <c r="K204" i="21"/>
  <c r="J204" i="21"/>
  <c r="I204" i="21"/>
  <c r="K164" i="21"/>
  <c r="J164" i="21"/>
  <c r="I164" i="21"/>
  <c r="K157" i="21"/>
  <c r="K158" i="21"/>
  <c r="K141" i="21"/>
  <c r="K142" i="21"/>
  <c r="K137" i="21"/>
  <c r="J137" i="21"/>
  <c r="K133" i="21"/>
  <c r="K134" i="21"/>
  <c r="K129" i="21"/>
  <c r="K130" i="21"/>
  <c r="K117" i="21"/>
  <c r="K118" i="21"/>
  <c r="J117" i="21"/>
  <c r="J118" i="21"/>
  <c r="I117" i="21"/>
  <c r="I118" i="21"/>
  <c r="K113" i="21"/>
  <c r="K114" i="21"/>
  <c r="I113" i="21"/>
  <c r="I114" i="21"/>
  <c r="J109" i="21"/>
  <c r="J110" i="21"/>
  <c r="K109" i="21"/>
  <c r="K110" i="21"/>
  <c r="I109" i="21"/>
  <c r="I110" i="21"/>
  <c r="K105" i="21"/>
  <c r="K106" i="21"/>
  <c r="J105" i="21"/>
  <c r="J106" i="21"/>
  <c r="I105" i="21"/>
  <c r="I106" i="21"/>
  <c r="K101" i="21"/>
  <c r="K102" i="21"/>
  <c r="J101" i="21"/>
  <c r="J102" i="21"/>
  <c r="I101" i="21"/>
  <c r="I102" i="21"/>
  <c r="J97" i="21"/>
  <c r="J98" i="21"/>
  <c r="K97" i="21"/>
  <c r="K98" i="21"/>
  <c r="I97" i="21"/>
  <c r="I98" i="21"/>
  <c r="K93" i="21"/>
  <c r="J93" i="21"/>
  <c r="I93" i="21"/>
  <c r="I94" i="21"/>
  <c r="K89" i="21"/>
  <c r="K90" i="21"/>
  <c r="J89" i="21"/>
  <c r="I89" i="21"/>
  <c r="I90" i="21"/>
  <c r="K84" i="21"/>
  <c r="J84" i="21"/>
  <c r="I84" i="21"/>
  <c r="K83" i="21"/>
  <c r="J83" i="21"/>
  <c r="K124" i="21"/>
  <c r="J124" i="21"/>
  <c r="I124" i="21"/>
  <c r="K163" i="21"/>
  <c r="K43" i="21"/>
  <c r="K123" i="21"/>
  <c r="K3" i="21"/>
  <c r="J163" i="21"/>
  <c r="I163" i="21"/>
  <c r="I123" i="21"/>
  <c r="I125" i="21"/>
  <c r="I126" i="21"/>
  <c r="E129" i="21"/>
  <c r="K44" i="21"/>
  <c r="K45" i="21"/>
  <c r="K46" i="21"/>
  <c r="J44" i="21"/>
  <c r="I44" i="21"/>
  <c r="J43" i="21"/>
  <c r="I43" i="21"/>
  <c r="K77" i="21"/>
  <c r="K78" i="21"/>
  <c r="K73" i="21"/>
  <c r="K74" i="21"/>
  <c r="I73" i="21"/>
  <c r="I74" i="21"/>
  <c r="K61" i="21"/>
  <c r="K62" i="21"/>
  <c r="J61" i="21"/>
  <c r="J62" i="21"/>
  <c r="I61" i="21"/>
  <c r="I62" i="21"/>
  <c r="K53" i="21"/>
  <c r="K54" i="21"/>
  <c r="J53" i="21"/>
  <c r="J54" i="21"/>
  <c r="I53" i="21"/>
  <c r="I54" i="21"/>
  <c r="K49" i="21"/>
  <c r="K50" i="21"/>
  <c r="J49" i="21"/>
  <c r="J50" i="21"/>
  <c r="I49" i="21"/>
  <c r="I50" i="21"/>
  <c r="K557" i="21"/>
  <c r="K558" i="21"/>
  <c r="J557" i="21"/>
  <c r="J558" i="21"/>
  <c r="J553" i="21"/>
  <c r="J554" i="21"/>
  <c r="K549" i="21"/>
  <c r="K550" i="21"/>
  <c r="J549" i="21"/>
  <c r="J550" i="21"/>
  <c r="K545" i="21"/>
  <c r="K546" i="21"/>
  <c r="J545" i="21"/>
  <c r="J546" i="21"/>
  <c r="K541" i="21"/>
  <c r="K542" i="21"/>
  <c r="K537" i="21"/>
  <c r="J537" i="21"/>
  <c r="I557" i="21"/>
  <c r="I558" i="21"/>
  <c r="I553" i="21"/>
  <c r="I554" i="21"/>
  <c r="I549" i="21"/>
  <c r="I550" i="21"/>
  <c r="I545" i="21"/>
  <c r="I546" i="21"/>
  <c r="I541" i="21"/>
  <c r="I542" i="21"/>
  <c r="I537" i="21"/>
  <c r="K533" i="21"/>
  <c r="J533" i="21"/>
  <c r="I533" i="21"/>
  <c r="I534" i="21"/>
  <c r="K529" i="21"/>
  <c r="J529" i="21"/>
  <c r="J530" i="21"/>
  <c r="I529" i="21"/>
  <c r="I530" i="21"/>
  <c r="K517" i="21"/>
  <c r="K518" i="21"/>
  <c r="J517" i="21"/>
  <c r="J518" i="21"/>
  <c r="I517" i="21"/>
  <c r="I518" i="21"/>
  <c r="I513" i="21"/>
  <c r="I514" i="21"/>
  <c r="K509" i="21"/>
  <c r="K510" i="21"/>
  <c r="I509" i="21"/>
  <c r="I510" i="21"/>
  <c r="J505" i="21"/>
  <c r="J506" i="21"/>
  <c r="K505" i="21"/>
  <c r="K506" i="21"/>
  <c r="I505" i="21"/>
  <c r="I506" i="21"/>
  <c r="K501" i="21"/>
  <c r="K502" i="21"/>
  <c r="J501" i="21"/>
  <c r="J502" i="21"/>
  <c r="I501" i="21"/>
  <c r="I502" i="21"/>
  <c r="K497" i="21"/>
  <c r="J497" i="21"/>
  <c r="I497" i="21"/>
  <c r="K493" i="21"/>
  <c r="J493" i="21"/>
  <c r="J494" i="21"/>
  <c r="K489" i="21"/>
  <c r="J489" i="21"/>
  <c r="J490" i="21"/>
  <c r="I489" i="21"/>
  <c r="I490" i="21"/>
  <c r="J477" i="21"/>
  <c r="J478" i="21"/>
  <c r="K477" i="21"/>
  <c r="K478" i="21"/>
  <c r="I477" i="21"/>
  <c r="I478" i="21"/>
  <c r="K473" i="21"/>
  <c r="K474" i="21"/>
  <c r="I473" i="21"/>
  <c r="I474" i="21"/>
  <c r="K469" i="21"/>
  <c r="K470" i="21"/>
  <c r="J469" i="21"/>
  <c r="J470" i="21"/>
  <c r="I469" i="21"/>
  <c r="I470" i="21"/>
  <c r="K465" i="21"/>
  <c r="K466" i="21"/>
  <c r="J465" i="21"/>
  <c r="J466" i="21"/>
  <c r="I465" i="21"/>
  <c r="I466" i="21"/>
  <c r="K461" i="21"/>
  <c r="K462" i="21"/>
  <c r="J461" i="21"/>
  <c r="I461" i="21"/>
  <c r="J444" i="21"/>
  <c r="K453" i="21"/>
  <c r="K454" i="21"/>
  <c r="J453" i="21"/>
  <c r="J454" i="21"/>
  <c r="I453" i="21"/>
  <c r="K449" i="21"/>
  <c r="J449" i="21"/>
  <c r="I449" i="21"/>
  <c r="I450" i="21"/>
  <c r="K437" i="21"/>
  <c r="K438" i="21"/>
  <c r="J437" i="21"/>
  <c r="J438" i="21"/>
  <c r="I437" i="21"/>
  <c r="I438" i="21"/>
  <c r="K433" i="21"/>
  <c r="K434" i="21"/>
  <c r="J433" i="21"/>
  <c r="J434" i="21"/>
  <c r="I433" i="21"/>
  <c r="I434" i="21"/>
  <c r="K429" i="21"/>
  <c r="K430" i="21"/>
  <c r="J429" i="21"/>
  <c r="J430" i="21"/>
  <c r="I429" i="21"/>
  <c r="I430" i="21"/>
  <c r="K425" i="21"/>
  <c r="K426" i="21"/>
  <c r="J425" i="21"/>
  <c r="J426" i="21"/>
  <c r="I425" i="21"/>
  <c r="I426" i="21"/>
  <c r="K421" i="21"/>
  <c r="K422" i="21"/>
  <c r="J421" i="21"/>
  <c r="J422" i="21"/>
  <c r="I421" i="21"/>
  <c r="I422" i="21"/>
  <c r="K417" i="21"/>
  <c r="J417" i="21"/>
  <c r="I417" i="21"/>
  <c r="K413" i="21"/>
  <c r="K414" i="21"/>
  <c r="J413" i="21"/>
  <c r="I413" i="21"/>
  <c r="I414" i="21"/>
  <c r="J409" i="21"/>
  <c r="J410" i="21"/>
  <c r="I409" i="21"/>
  <c r="K397" i="21"/>
  <c r="K398" i="21"/>
  <c r="J397" i="21"/>
  <c r="J398" i="21"/>
  <c r="I397" i="21"/>
  <c r="I398" i="21"/>
  <c r="J393" i="21"/>
  <c r="J394" i="21"/>
  <c r="K389" i="21"/>
  <c r="K390" i="21"/>
  <c r="J389" i="21"/>
  <c r="J390" i="21"/>
  <c r="I389" i="21"/>
  <c r="I390" i="21"/>
  <c r="K385" i="21"/>
  <c r="K386" i="21"/>
  <c r="J385" i="21"/>
  <c r="J386" i="21"/>
  <c r="I385" i="21"/>
  <c r="I386" i="21"/>
  <c r="K381" i="21"/>
  <c r="K382" i="21"/>
  <c r="J381" i="21"/>
  <c r="J382" i="21"/>
  <c r="I381" i="21"/>
  <c r="I382" i="21"/>
  <c r="K377" i="21"/>
  <c r="J377" i="21"/>
  <c r="I377" i="21"/>
  <c r="K373" i="21"/>
  <c r="K374" i="21"/>
  <c r="J373" i="21"/>
  <c r="I373" i="21"/>
  <c r="K369" i="21"/>
  <c r="K370" i="21"/>
  <c r="J369" i="21"/>
  <c r="J370" i="21"/>
  <c r="I369" i="21"/>
  <c r="I370" i="21"/>
  <c r="K357" i="21"/>
  <c r="K358" i="21"/>
  <c r="J357" i="21"/>
  <c r="J358" i="21"/>
  <c r="I357" i="21"/>
  <c r="I358" i="21"/>
  <c r="K353" i="21"/>
  <c r="K354" i="21"/>
  <c r="J353" i="21"/>
  <c r="J354" i="21"/>
  <c r="I353" i="21"/>
  <c r="I354" i="21"/>
  <c r="K349" i="21"/>
  <c r="K350" i="21"/>
  <c r="J349" i="21"/>
  <c r="J350" i="21"/>
  <c r="K345" i="21"/>
  <c r="K346" i="21"/>
  <c r="J345" i="21"/>
  <c r="J346" i="21"/>
  <c r="I345" i="21"/>
  <c r="I346" i="21"/>
  <c r="J341" i="21"/>
  <c r="J342" i="21"/>
  <c r="K337" i="21"/>
  <c r="J337" i="21"/>
  <c r="I337" i="21"/>
  <c r="K333" i="21"/>
  <c r="J333" i="21"/>
  <c r="I333" i="21"/>
  <c r="I334" i="21"/>
  <c r="K329" i="21"/>
  <c r="K330" i="21"/>
  <c r="J329" i="21"/>
  <c r="J330" i="21"/>
  <c r="I329" i="21"/>
  <c r="I330" i="21"/>
  <c r="K317" i="21"/>
  <c r="K318" i="21"/>
  <c r="J317" i="21"/>
  <c r="J318" i="21"/>
  <c r="I317" i="21"/>
  <c r="I318" i="21"/>
  <c r="K313" i="21"/>
  <c r="K314" i="21"/>
  <c r="I313" i="21"/>
  <c r="I314" i="21"/>
  <c r="J309" i="21"/>
  <c r="J310" i="21"/>
  <c r="K309" i="21"/>
  <c r="K310" i="21"/>
  <c r="I309" i="21"/>
  <c r="I310" i="21"/>
  <c r="K305" i="21"/>
  <c r="K306" i="21"/>
  <c r="I305" i="21"/>
  <c r="I306" i="21"/>
  <c r="K301" i="21"/>
  <c r="K302" i="21"/>
  <c r="J301" i="21"/>
  <c r="J302" i="21"/>
  <c r="K297" i="21"/>
  <c r="J297" i="21"/>
  <c r="I297" i="21"/>
  <c r="K293" i="21"/>
  <c r="K294" i="21"/>
  <c r="J293" i="21"/>
  <c r="J294" i="21"/>
  <c r="I293" i="21"/>
  <c r="K289" i="21"/>
  <c r="K290" i="21"/>
  <c r="J289" i="21"/>
  <c r="J290" i="21"/>
  <c r="I289" i="21"/>
  <c r="I290" i="21"/>
  <c r="K277" i="21"/>
  <c r="K278" i="21"/>
  <c r="J277" i="21"/>
  <c r="J278" i="21"/>
  <c r="I277" i="21"/>
  <c r="I278" i="21"/>
  <c r="K273" i="21"/>
  <c r="K274" i="21"/>
  <c r="J273" i="21"/>
  <c r="J274" i="21"/>
  <c r="I273" i="21"/>
  <c r="I274" i="21"/>
  <c r="K269" i="21"/>
  <c r="K270" i="21"/>
  <c r="J269" i="21"/>
  <c r="J270" i="21"/>
  <c r="I269" i="21"/>
  <c r="I270" i="21"/>
  <c r="J265" i="21"/>
  <c r="J266" i="21"/>
  <c r="K265" i="21"/>
  <c r="K266" i="21"/>
  <c r="K261" i="21"/>
  <c r="K262" i="21"/>
  <c r="J261" i="21"/>
  <c r="J262" i="21"/>
  <c r="I261" i="21"/>
  <c r="I262" i="21"/>
  <c r="K257" i="21"/>
  <c r="J257" i="21"/>
  <c r="I257" i="21"/>
  <c r="I258" i="21"/>
  <c r="K253" i="21"/>
  <c r="J253" i="21"/>
  <c r="J254" i="21"/>
  <c r="I253" i="21"/>
  <c r="I254" i="21"/>
  <c r="J237" i="21"/>
  <c r="J238" i="21"/>
  <c r="K237" i="21"/>
  <c r="K238" i="21"/>
  <c r="I237" i="21"/>
  <c r="I238" i="21"/>
  <c r="K233" i="21"/>
  <c r="K234" i="21"/>
  <c r="I233" i="21"/>
  <c r="I234" i="21"/>
  <c r="K229" i="21"/>
  <c r="K230" i="21"/>
  <c r="J229" i="21"/>
  <c r="J230" i="21"/>
  <c r="I229" i="21"/>
  <c r="I230" i="21"/>
  <c r="J225" i="21"/>
  <c r="J226" i="21"/>
  <c r="K225" i="21"/>
  <c r="K226" i="21"/>
  <c r="I225" i="21"/>
  <c r="I226" i="21"/>
  <c r="K221" i="21"/>
  <c r="K222" i="21"/>
  <c r="J221" i="21"/>
  <c r="J222" i="21"/>
  <c r="I221" i="21"/>
  <c r="I222" i="21"/>
  <c r="K217" i="21"/>
  <c r="J217" i="21"/>
  <c r="I217" i="21"/>
  <c r="K213" i="21"/>
  <c r="J213" i="21"/>
  <c r="J214" i="21"/>
  <c r="I213" i="21"/>
  <c r="I214" i="21"/>
  <c r="K209" i="21"/>
  <c r="K210" i="21"/>
  <c r="J209" i="21"/>
  <c r="J210" i="21"/>
  <c r="I209" i="21"/>
  <c r="I210" i="21"/>
  <c r="K197" i="21"/>
  <c r="K198" i="21"/>
  <c r="J197" i="21"/>
  <c r="J198" i="21"/>
  <c r="J193" i="21"/>
  <c r="J194" i="21"/>
  <c r="I193" i="21"/>
  <c r="I194" i="21"/>
  <c r="J189" i="21"/>
  <c r="J190" i="21"/>
  <c r="K189" i="21"/>
  <c r="K190" i="21"/>
  <c r="I189" i="21"/>
  <c r="I190" i="21"/>
  <c r="K185" i="21"/>
  <c r="K186" i="21"/>
  <c r="J185" i="21"/>
  <c r="J186" i="21"/>
  <c r="I185" i="21"/>
  <c r="I186" i="21"/>
  <c r="K181" i="21"/>
  <c r="K182" i="21"/>
  <c r="J181" i="21"/>
  <c r="J182" i="21"/>
  <c r="I181" i="21"/>
  <c r="I182" i="21"/>
  <c r="K177" i="21"/>
  <c r="J177" i="21"/>
  <c r="I177" i="21"/>
  <c r="K173" i="21"/>
  <c r="J173" i="21"/>
  <c r="J174" i="21"/>
  <c r="I173" i="21"/>
  <c r="K169" i="21"/>
  <c r="K170" i="21"/>
  <c r="I169" i="21"/>
  <c r="I170" i="21"/>
  <c r="I137" i="21"/>
  <c r="J77" i="21"/>
  <c r="J78" i="21"/>
  <c r="I77" i="21"/>
  <c r="I78" i="21"/>
  <c r="J73" i="21"/>
  <c r="J74" i="21"/>
  <c r="K69" i="21"/>
  <c r="K70" i="21"/>
  <c r="J69" i="21"/>
  <c r="J70" i="21"/>
  <c r="I69" i="21"/>
  <c r="I70" i="21"/>
  <c r="K65" i="21"/>
  <c r="K66" i="21"/>
  <c r="J65" i="21"/>
  <c r="J66" i="21"/>
  <c r="I65" i="21"/>
  <c r="I66" i="21"/>
  <c r="K57" i="21"/>
  <c r="K58" i="21"/>
  <c r="J57" i="21"/>
  <c r="I57" i="21"/>
  <c r="A32" i="1"/>
  <c r="B32" i="1"/>
  <c r="E511" i="20"/>
  <c r="E472" i="20"/>
  <c r="E433" i="20"/>
  <c r="E394" i="20"/>
  <c r="E355" i="20"/>
  <c r="E316" i="20"/>
  <c r="E277" i="20"/>
  <c r="E238" i="20"/>
  <c r="E199" i="20"/>
  <c r="E160" i="20"/>
  <c r="E121" i="20"/>
  <c r="E82" i="20"/>
  <c r="E43" i="20"/>
  <c r="E510" i="20"/>
  <c r="E471" i="20"/>
  <c r="E432" i="20"/>
  <c r="E393" i="20"/>
  <c r="E354" i="20"/>
  <c r="E315" i="20"/>
  <c r="E276" i="20"/>
  <c r="E237" i="20"/>
  <c r="E198" i="20"/>
  <c r="E159" i="20"/>
  <c r="E120" i="20"/>
  <c r="E81" i="20"/>
  <c r="E42" i="20"/>
  <c r="E36" i="20"/>
  <c r="E32" i="20"/>
  <c r="E28" i="20"/>
  <c r="E20" i="20"/>
  <c r="E12" i="20"/>
  <c r="E8" i="20"/>
  <c r="E540" i="20"/>
  <c r="E541" i="20"/>
  <c r="E520" i="20"/>
  <c r="E521" i="20"/>
  <c r="E516" i="20"/>
  <c r="E517" i="20"/>
  <c r="E497" i="20"/>
  <c r="E498" i="20"/>
  <c r="E477" i="20"/>
  <c r="E478" i="20"/>
  <c r="E423" i="20"/>
  <c r="E424" i="20"/>
  <c r="E399" i="20"/>
  <c r="E400" i="20"/>
  <c r="E376" i="20"/>
  <c r="E377" i="20"/>
  <c r="C99" i="20"/>
  <c r="C100" i="20"/>
  <c r="E72" i="20"/>
  <c r="E73" i="20"/>
  <c r="E35" i="20"/>
  <c r="E31" i="20"/>
  <c r="E27" i="20"/>
  <c r="E23" i="20"/>
  <c r="E25" i="20"/>
  <c r="E26" i="20" s="1"/>
  <c r="E19" i="20"/>
  <c r="E11" i="20"/>
  <c r="E7" i="20"/>
  <c r="E544" i="20"/>
  <c r="E545" i="20"/>
  <c r="E536" i="20"/>
  <c r="E537" i="20"/>
  <c r="E532" i="20"/>
  <c r="E533" i="20"/>
  <c r="E528" i="20"/>
  <c r="E529" i="20"/>
  <c r="E524" i="20"/>
  <c r="E505" i="20"/>
  <c r="E506" i="20"/>
  <c r="F501" i="20"/>
  <c r="E501" i="20"/>
  <c r="E502" i="20"/>
  <c r="E493" i="20"/>
  <c r="E494" i="20"/>
  <c r="E489" i="20"/>
  <c r="E490" i="20"/>
  <c r="E485" i="20"/>
  <c r="E481" i="20"/>
  <c r="E482" i="20"/>
  <c r="E466" i="20"/>
  <c r="E467" i="20"/>
  <c r="E462" i="20"/>
  <c r="E463" i="20"/>
  <c r="E458" i="20"/>
  <c r="E459" i="20"/>
  <c r="E454" i="20"/>
  <c r="E455" i="20"/>
  <c r="E450" i="20"/>
  <c r="E451" i="20"/>
  <c r="E446" i="20"/>
  <c r="E442" i="20"/>
  <c r="E443" i="20"/>
  <c r="E438" i="20"/>
  <c r="E439" i="20"/>
  <c r="E427" i="20"/>
  <c r="E428" i="20"/>
  <c r="E419" i="20"/>
  <c r="E420" i="20"/>
  <c r="E415" i="20"/>
  <c r="E416" i="20"/>
  <c r="E411" i="20"/>
  <c r="E412" i="20"/>
  <c r="E407" i="20"/>
  <c r="E403" i="20"/>
  <c r="E404" i="20"/>
  <c r="E388" i="20"/>
  <c r="E389" i="20"/>
  <c r="E384" i="20"/>
  <c r="E385" i="20"/>
  <c r="E380" i="20"/>
  <c r="E381" i="20"/>
  <c r="E372" i="20"/>
  <c r="E373" i="20"/>
  <c r="E368" i="20"/>
  <c r="E364" i="20"/>
  <c r="E365" i="20"/>
  <c r="E360" i="20"/>
  <c r="E361" i="20"/>
  <c r="E349" i="20"/>
  <c r="E350" i="20"/>
  <c r="E345" i="20"/>
  <c r="E346" i="20"/>
  <c r="E341" i="20"/>
  <c r="E342" i="20"/>
  <c r="E337" i="20"/>
  <c r="E338" i="20"/>
  <c r="E333" i="20"/>
  <c r="E334" i="20"/>
  <c r="E329" i="20"/>
  <c r="E325" i="20"/>
  <c r="E326" i="20"/>
  <c r="E321" i="20"/>
  <c r="E322" i="20"/>
  <c r="E310" i="20"/>
  <c r="E311" i="20"/>
  <c r="E306" i="20"/>
  <c r="E307" i="20"/>
  <c r="E302" i="20"/>
  <c r="E303" i="20"/>
  <c r="E299" i="20"/>
  <c r="E294" i="20"/>
  <c r="E295" i="20"/>
  <c r="E290" i="20"/>
  <c r="E286" i="20"/>
  <c r="E287" i="20"/>
  <c r="E282" i="20"/>
  <c r="E283" i="20"/>
  <c r="E271" i="20"/>
  <c r="E272" i="20"/>
  <c r="E267" i="20"/>
  <c r="E268" i="20"/>
  <c r="E263" i="20"/>
  <c r="E264" i="20"/>
  <c r="E259" i="20"/>
  <c r="E260" i="20"/>
  <c r="E247" i="20"/>
  <c r="E248" i="20"/>
  <c r="E243" i="20"/>
  <c r="E244" i="20"/>
  <c r="E232" i="20"/>
  <c r="E233" i="20"/>
  <c r="E228" i="20"/>
  <c r="E229" i="20"/>
  <c r="E224" i="20"/>
  <c r="E225" i="20"/>
  <c r="E220" i="20"/>
  <c r="E221" i="20"/>
  <c r="E216" i="20"/>
  <c r="E217" i="20"/>
  <c r="E212" i="20"/>
  <c r="E208" i="20"/>
  <c r="E209" i="20"/>
  <c r="E204" i="20"/>
  <c r="E205" i="20"/>
  <c r="E193" i="20"/>
  <c r="E194" i="20"/>
  <c r="E189" i="20"/>
  <c r="E190" i="20"/>
  <c r="E185" i="20"/>
  <c r="E186" i="20" s="1"/>
  <c r="E181" i="20"/>
  <c r="E182" i="20" s="1"/>
  <c r="E177" i="20"/>
  <c r="E178" i="20"/>
  <c r="E173" i="20"/>
  <c r="E169" i="20"/>
  <c r="E170" i="20"/>
  <c r="E165" i="20"/>
  <c r="E166" i="20"/>
  <c r="E154" i="20"/>
  <c r="E155" i="20"/>
  <c r="E150" i="20"/>
  <c r="E151" i="20"/>
  <c r="E146" i="20"/>
  <c r="E147" i="20"/>
  <c r="E142" i="20"/>
  <c r="E143" i="20"/>
  <c r="E138" i="20"/>
  <c r="E139" i="20"/>
  <c r="E134" i="20"/>
  <c r="E130" i="20"/>
  <c r="E131" i="20"/>
  <c r="E126" i="20"/>
  <c r="E127" i="20"/>
  <c r="E115" i="20"/>
  <c r="E116" i="20"/>
  <c r="E111" i="20"/>
  <c r="E112" i="20"/>
  <c r="E107" i="20"/>
  <c r="E108" i="20"/>
  <c r="E103" i="20"/>
  <c r="E104" i="20"/>
  <c r="E99" i="20"/>
  <c r="E100" i="20"/>
  <c r="E95" i="20"/>
  <c r="E91" i="20"/>
  <c r="E92" i="20"/>
  <c r="E87" i="20"/>
  <c r="E88" i="20"/>
  <c r="E68" i="20"/>
  <c r="E69" i="20"/>
  <c r="E64" i="20"/>
  <c r="E65" i="20"/>
  <c r="E60" i="20"/>
  <c r="E61" i="20"/>
  <c r="E52" i="20"/>
  <c r="E53" i="20"/>
  <c r="E48" i="20"/>
  <c r="E49" i="20"/>
  <c r="G461" i="21"/>
  <c r="G462" i="21"/>
  <c r="E253" i="21"/>
  <c r="E254" i="21"/>
  <c r="C353" i="21"/>
  <c r="D353" i="21"/>
  <c r="D354" i="21"/>
  <c r="E353" i="21"/>
  <c r="E354" i="21"/>
  <c r="F353" i="21"/>
  <c r="F354" i="21"/>
  <c r="G353" i="21"/>
  <c r="G354" i="21"/>
  <c r="H353" i="21"/>
  <c r="H354" i="21"/>
  <c r="C301" i="21"/>
  <c r="D301" i="21"/>
  <c r="D302" i="21"/>
  <c r="E301" i="21"/>
  <c r="F301" i="21"/>
  <c r="F302" i="21"/>
  <c r="G301" i="21"/>
  <c r="H301" i="21"/>
  <c r="H302" i="21"/>
  <c r="I431" i="17"/>
  <c r="I432" i="17"/>
  <c r="C431" i="17"/>
  <c r="C432" i="17"/>
  <c r="C405" i="17"/>
  <c r="C406" i="17"/>
  <c r="I389" i="17"/>
  <c r="I390" i="17"/>
  <c r="C329" i="17"/>
  <c r="C330" i="17"/>
  <c r="J313" i="17"/>
  <c r="J314" i="17"/>
  <c r="I279" i="17"/>
  <c r="I280" i="17"/>
  <c r="N275" i="17"/>
  <c r="N276" i="17"/>
  <c r="D241" i="17"/>
  <c r="D242" i="17"/>
  <c r="F227" i="17"/>
  <c r="F228" i="17"/>
  <c r="J211" i="17"/>
  <c r="J212" i="17"/>
  <c r="H97" i="17"/>
  <c r="H98" i="17"/>
  <c r="C85" i="1"/>
  <c r="D85" i="1"/>
  <c r="G265" i="17"/>
  <c r="G266" i="17"/>
  <c r="L215" i="17"/>
  <c r="L216" i="17"/>
  <c r="G531" i="17"/>
  <c r="G532" i="17"/>
  <c r="F531" i="17"/>
  <c r="F532" i="17"/>
  <c r="E531" i="17"/>
  <c r="E532" i="17"/>
  <c r="D531" i="17"/>
  <c r="D532" i="17"/>
  <c r="C531" i="17"/>
  <c r="C532" i="17"/>
  <c r="S530" i="17"/>
  <c r="O36" i="17"/>
  <c r="S529" i="17"/>
  <c r="O35" i="17"/>
  <c r="G527" i="17"/>
  <c r="G528" i="17"/>
  <c r="F527" i="17"/>
  <c r="F528" i="17"/>
  <c r="E527" i="17"/>
  <c r="E528" i="17"/>
  <c r="D527" i="17"/>
  <c r="D528" i="17"/>
  <c r="C527" i="17"/>
  <c r="C528" i="17"/>
  <c r="S526" i="17"/>
  <c r="S525" i="17"/>
  <c r="G523" i="17"/>
  <c r="G524" i="17"/>
  <c r="F523" i="17"/>
  <c r="F524" i="17"/>
  <c r="E523" i="17"/>
  <c r="E524" i="17"/>
  <c r="D523" i="17"/>
  <c r="D524" i="17"/>
  <c r="C523" i="17"/>
  <c r="C524" i="17"/>
  <c r="S522" i="17"/>
  <c r="S521" i="17"/>
  <c r="O27" i="17"/>
  <c r="G519" i="17"/>
  <c r="G520" i="17"/>
  <c r="F519" i="17"/>
  <c r="F520" i="17"/>
  <c r="E519" i="17"/>
  <c r="E520" i="17"/>
  <c r="D519" i="17"/>
  <c r="D520" i="17"/>
  <c r="C519" i="17"/>
  <c r="C520" i="17"/>
  <c r="S518" i="17"/>
  <c r="O24" i="17"/>
  <c r="S517" i="17"/>
  <c r="G515" i="17"/>
  <c r="G516" i="17"/>
  <c r="F515" i="17"/>
  <c r="F516" i="17"/>
  <c r="E515" i="17"/>
  <c r="E516" i="17"/>
  <c r="D515" i="17"/>
  <c r="D516" i="17"/>
  <c r="C515" i="17"/>
  <c r="C516" i="17"/>
  <c r="S514" i="17"/>
  <c r="S513" i="17"/>
  <c r="O19" i="17"/>
  <c r="G511" i="17"/>
  <c r="F511" i="17"/>
  <c r="E511" i="17"/>
  <c r="D511" i="17"/>
  <c r="C511" i="17"/>
  <c r="S510" i="17"/>
  <c r="S509" i="17"/>
  <c r="G507" i="17"/>
  <c r="G508" i="17"/>
  <c r="F507" i="17"/>
  <c r="F508" i="17"/>
  <c r="E507" i="17"/>
  <c r="E508" i="17"/>
  <c r="D507" i="17"/>
  <c r="D508" i="17"/>
  <c r="C507" i="17"/>
  <c r="C508" i="17"/>
  <c r="S506" i="17"/>
  <c r="O12" i="17"/>
  <c r="S505" i="17"/>
  <c r="G503" i="17"/>
  <c r="G504" i="17"/>
  <c r="F503" i="17"/>
  <c r="F504" i="17"/>
  <c r="E503" i="17"/>
  <c r="E504" i="17"/>
  <c r="D503" i="17"/>
  <c r="D504" i="17"/>
  <c r="C503" i="17"/>
  <c r="C504" i="17"/>
  <c r="S502" i="17"/>
  <c r="S501" i="17"/>
  <c r="O7" i="17"/>
  <c r="G498" i="17"/>
  <c r="F498" i="17"/>
  <c r="E498" i="17"/>
  <c r="D498" i="17"/>
  <c r="C498" i="17"/>
  <c r="G497" i="17"/>
  <c r="F497" i="17"/>
  <c r="E497" i="17"/>
  <c r="D497" i="17"/>
  <c r="C497" i="17"/>
  <c r="H493" i="17"/>
  <c r="H494" i="17"/>
  <c r="G493" i="17"/>
  <c r="G494" i="17"/>
  <c r="F493" i="17"/>
  <c r="F494" i="17"/>
  <c r="E493" i="17"/>
  <c r="E494" i="17"/>
  <c r="D493" i="17"/>
  <c r="D494" i="17"/>
  <c r="C493" i="17"/>
  <c r="C494" i="17"/>
  <c r="S492" i="17"/>
  <c r="N36" i="17"/>
  <c r="S491" i="17"/>
  <c r="H489" i="17"/>
  <c r="H490" i="17"/>
  <c r="G489" i="17"/>
  <c r="G490" i="17"/>
  <c r="F489" i="17"/>
  <c r="F490" i="17"/>
  <c r="E489" i="17"/>
  <c r="E490" i="17"/>
  <c r="D489" i="17"/>
  <c r="D490" i="17"/>
  <c r="C489" i="17"/>
  <c r="C490" i="17"/>
  <c r="S488" i="17"/>
  <c r="N32" i="17"/>
  <c r="S487" i="17"/>
  <c r="N31" i="17"/>
  <c r="H485" i="17"/>
  <c r="H486" i="17"/>
  <c r="G485" i="17"/>
  <c r="G486" i="17"/>
  <c r="F485" i="17"/>
  <c r="F486" i="17"/>
  <c r="E485" i="17"/>
  <c r="E486" i="17"/>
  <c r="D485" i="17"/>
  <c r="D486" i="17"/>
  <c r="C485" i="17"/>
  <c r="C486" i="17"/>
  <c r="S484" i="17"/>
  <c r="N28" i="17"/>
  <c r="S483" i="17"/>
  <c r="H481" i="17"/>
  <c r="H482" i="17"/>
  <c r="G481" i="17"/>
  <c r="G482" i="17"/>
  <c r="F481" i="17"/>
  <c r="F482" i="17"/>
  <c r="E481" i="17"/>
  <c r="E482" i="17"/>
  <c r="D481" i="17"/>
  <c r="D482" i="17"/>
  <c r="C481" i="17"/>
  <c r="C482" i="17"/>
  <c r="S480" i="17"/>
  <c r="S479" i="17"/>
  <c r="N23" i="17"/>
  <c r="H477" i="17"/>
  <c r="H478" i="17"/>
  <c r="G477" i="17"/>
  <c r="G478" i="17"/>
  <c r="F477" i="17"/>
  <c r="F478" i="17"/>
  <c r="E477" i="17"/>
  <c r="E478" i="17"/>
  <c r="D477" i="17"/>
  <c r="D478" i="17"/>
  <c r="C477" i="17"/>
  <c r="C478" i="17"/>
  <c r="S476" i="17"/>
  <c r="S475" i="17"/>
  <c r="N19" i="17"/>
  <c r="H473" i="17"/>
  <c r="G473" i="17"/>
  <c r="F473" i="17"/>
  <c r="E473" i="17"/>
  <c r="D473" i="17"/>
  <c r="C473" i="17"/>
  <c r="S472" i="17"/>
  <c r="S471" i="17"/>
  <c r="S473" i="17"/>
  <c r="H469" i="17"/>
  <c r="H470" i="17"/>
  <c r="G469" i="17"/>
  <c r="G470" i="17"/>
  <c r="F469" i="17"/>
  <c r="F470" i="17"/>
  <c r="E469" i="17"/>
  <c r="E470" i="17"/>
  <c r="D469" i="17"/>
  <c r="D470" i="17"/>
  <c r="C469" i="17"/>
  <c r="C470" i="17"/>
  <c r="S468" i="17"/>
  <c r="N12" i="17"/>
  <c r="S467" i="17"/>
  <c r="H465" i="17"/>
  <c r="H466" i="17"/>
  <c r="G465" i="17"/>
  <c r="G466" i="17"/>
  <c r="F465" i="17"/>
  <c r="F466" i="17"/>
  <c r="E465" i="17"/>
  <c r="E466" i="17"/>
  <c r="D465" i="17"/>
  <c r="D466" i="17"/>
  <c r="C465" i="17"/>
  <c r="C466" i="17"/>
  <c r="S464" i="17"/>
  <c r="N8" i="17"/>
  <c r="S463" i="17"/>
  <c r="H460" i="17"/>
  <c r="G460" i="17"/>
  <c r="F460" i="17"/>
  <c r="E460" i="17"/>
  <c r="D460" i="17"/>
  <c r="C460" i="17"/>
  <c r="H459" i="17"/>
  <c r="G459" i="17"/>
  <c r="F459" i="17"/>
  <c r="E459" i="17"/>
  <c r="D459" i="17"/>
  <c r="C459" i="17"/>
  <c r="I455" i="17"/>
  <c r="I456" i="17"/>
  <c r="H455" i="17"/>
  <c r="H456" i="17"/>
  <c r="G455" i="17"/>
  <c r="G456" i="17"/>
  <c r="F455" i="17"/>
  <c r="F456" i="17"/>
  <c r="E455" i="17"/>
  <c r="E456" i="17"/>
  <c r="D455" i="17"/>
  <c r="D456" i="17"/>
  <c r="C455" i="17"/>
  <c r="C456" i="17"/>
  <c r="S454" i="17"/>
  <c r="M36" i="17"/>
  <c r="S453" i="17"/>
  <c r="I451" i="17"/>
  <c r="I452" i="17"/>
  <c r="H451" i="17"/>
  <c r="H452" i="17"/>
  <c r="G451" i="17"/>
  <c r="G452" i="17"/>
  <c r="F451" i="17"/>
  <c r="F452" i="17"/>
  <c r="E451" i="17"/>
  <c r="E452" i="17"/>
  <c r="D451" i="17"/>
  <c r="D452" i="17"/>
  <c r="C451" i="17"/>
  <c r="C452" i="17"/>
  <c r="S450" i="17"/>
  <c r="M32" i="17"/>
  <c r="S449" i="17"/>
  <c r="I447" i="17"/>
  <c r="I448" i="17"/>
  <c r="H447" i="17"/>
  <c r="H448" i="17"/>
  <c r="G447" i="17"/>
  <c r="G448" i="17"/>
  <c r="F447" i="17"/>
  <c r="F448" i="17"/>
  <c r="E447" i="17"/>
  <c r="E448" i="17"/>
  <c r="D447" i="17"/>
  <c r="D448" i="17"/>
  <c r="C447" i="17"/>
  <c r="C448" i="17"/>
  <c r="S446" i="17"/>
  <c r="M28" i="17"/>
  <c r="S445" i="17"/>
  <c r="I443" i="17"/>
  <c r="I444" i="17"/>
  <c r="H443" i="17"/>
  <c r="H444" i="17"/>
  <c r="G443" i="17"/>
  <c r="G444" i="17"/>
  <c r="F443" i="17"/>
  <c r="F444" i="17"/>
  <c r="E443" i="17"/>
  <c r="E444" i="17"/>
  <c r="D443" i="17"/>
  <c r="D444" i="17"/>
  <c r="C443" i="17"/>
  <c r="C444" i="17"/>
  <c r="S442" i="17"/>
  <c r="M24" i="17"/>
  <c r="S441" i="17"/>
  <c r="M23" i="17"/>
  <c r="I439" i="17"/>
  <c r="I440" i="17"/>
  <c r="H439" i="17"/>
  <c r="H440" i="17"/>
  <c r="G439" i="17"/>
  <c r="G440" i="17"/>
  <c r="F439" i="17"/>
  <c r="F440" i="17"/>
  <c r="E440" i="17"/>
  <c r="D439" i="17"/>
  <c r="D440" i="17"/>
  <c r="C439" i="17"/>
  <c r="C440" i="17"/>
  <c r="S438" i="17"/>
  <c r="S437" i="17"/>
  <c r="M19" i="17"/>
  <c r="I435" i="17"/>
  <c r="H435" i="17"/>
  <c r="G435" i="17"/>
  <c r="F435" i="17"/>
  <c r="E435" i="17"/>
  <c r="D435" i="17"/>
  <c r="C435" i="17"/>
  <c r="S434" i="17"/>
  <c r="S433" i="17"/>
  <c r="S435" i="17"/>
  <c r="H431" i="17"/>
  <c r="H432" i="17"/>
  <c r="G431" i="17"/>
  <c r="G432" i="17"/>
  <c r="F431" i="17"/>
  <c r="F432" i="17"/>
  <c r="E431" i="17"/>
  <c r="D431" i="17"/>
  <c r="D432" i="17"/>
  <c r="S430" i="17"/>
  <c r="M12" i="17"/>
  <c r="S429" i="17"/>
  <c r="M11" i="17"/>
  <c r="I427" i="17"/>
  <c r="H427" i="17"/>
  <c r="G427" i="17"/>
  <c r="F427" i="17"/>
  <c r="E427" i="17"/>
  <c r="D427" i="17"/>
  <c r="C427" i="17"/>
  <c r="C428" i="17"/>
  <c r="S426" i="17"/>
  <c r="M8" i="17"/>
  <c r="S425" i="17"/>
  <c r="M7" i="17"/>
  <c r="I422" i="17"/>
  <c r="H422" i="17"/>
  <c r="G422" i="17"/>
  <c r="F422" i="17"/>
  <c r="E422" i="17"/>
  <c r="D422" i="17"/>
  <c r="C422" i="17"/>
  <c r="I421" i="17"/>
  <c r="H421" i="17"/>
  <c r="G421" i="17"/>
  <c r="F421" i="17"/>
  <c r="E421" i="17"/>
  <c r="D421" i="17"/>
  <c r="C421" i="17"/>
  <c r="I417" i="17"/>
  <c r="I418" i="17"/>
  <c r="H417" i="17"/>
  <c r="H418" i="17"/>
  <c r="G417" i="17"/>
  <c r="G418" i="17"/>
  <c r="F417" i="17"/>
  <c r="F418" i="17"/>
  <c r="E417" i="17"/>
  <c r="E418" i="17"/>
  <c r="D417" i="17"/>
  <c r="D418" i="17"/>
  <c r="C417" i="17"/>
  <c r="C418" i="17"/>
  <c r="S416" i="17"/>
  <c r="L36" i="17"/>
  <c r="S415" i="17"/>
  <c r="I413" i="17"/>
  <c r="I414" i="17"/>
  <c r="H413" i="17"/>
  <c r="H414" i="17"/>
  <c r="G413" i="17"/>
  <c r="G414" i="17"/>
  <c r="F413" i="17"/>
  <c r="F414" i="17"/>
  <c r="E413" i="17"/>
  <c r="E414" i="17"/>
  <c r="D413" i="17"/>
  <c r="D414" i="17"/>
  <c r="C413" i="17"/>
  <c r="C414" i="17"/>
  <c r="S412" i="17"/>
  <c r="S411" i="17"/>
  <c r="L31" i="17"/>
  <c r="I409" i="17"/>
  <c r="I410" i="17"/>
  <c r="H409" i="17"/>
  <c r="H410" i="17"/>
  <c r="G409" i="17"/>
  <c r="G410" i="17"/>
  <c r="F409" i="17"/>
  <c r="F410" i="17"/>
  <c r="E409" i="17"/>
  <c r="E410" i="17"/>
  <c r="D409" i="17"/>
  <c r="D410" i="17"/>
  <c r="C409" i="17"/>
  <c r="C410" i="17"/>
  <c r="S408" i="17"/>
  <c r="S407" i="17"/>
  <c r="L27" i="17"/>
  <c r="I405" i="17"/>
  <c r="I406" i="17"/>
  <c r="H405" i="17"/>
  <c r="H406" i="17"/>
  <c r="G405" i="17"/>
  <c r="G406" i="17"/>
  <c r="F405" i="17"/>
  <c r="F406" i="17"/>
  <c r="E405" i="17"/>
  <c r="E406" i="17"/>
  <c r="D405" i="17"/>
  <c r="D406" i="17"/>
  <c r="S404" i="17"/>
  <c r="L24" i="17"/>
  <c r="S403" i="17"/>
  <c r="L23" i="17"/>
  <c r="I401" i="17"/>
  <c r="I402" i="17"/>
  <c r="H401" i="17"/>
  <c r="H402" i="17"/>
  <c r="G401" i="17"/>
  <c r="G402" i="17"/>
  <c r="F401" i="17"/>
  <c r="F402" i="17"/>
  <c r="E401" i="17"/>
  <c r="E402" i="17"/>
  <c r="D401" i="17"/>
  <c r="D402" i="17"/>
  <c r="C401" i="17"/>
  <c r="C402" i="17"/>
  <c r="S400" i="17"/>
  <c r="L20" i="17"/>
  <c r="S399" i="17"/>
  <c r="L19" i="17"/>
  <c r="I397" i="17"/>
  <c r="H397" i="17"/>
  <c r="G397" i="17"/>
  <c r="F397" i="17"/>
  <c r="E397" i="17"/>
  <c r="D397" i="17"/>
  <c r="C397" i="17"/>
  <c r="S396" i="17"/>
  <c r="S395" i="17"/>
  <c r="S397" i="17"/>
  <c r="I393" i="17"/>
  <c r="H393" i="17"/>
  <c r="H394" i="17"/>
  <c r="G393" i="17"/>
  <c r="F393" i="17"/>
  <c r="F394" i="17"/>
  <c r="E393" i="17"/>
  <c r="D393" i="17"/>
  <c r="D394" i="17"/>
  <c r="C393" i="17"/>
  <c r="S392" i="17"/>
  <c r="L12" i="17"/>
  <c r="S391" i="17"/>
  <c r="H389" i="17"/>
  <c r="G389" i="17"/>
  <c r="G390" i="17"/>
  <c r="F389" i="17"/>
  <c r="E389" i="17"/>
  <c r="D389" i="17"/>
  <c r="D390" i="17"/>
  <c r="C389" i="17"/>
  <c r="S388" i="17"/>
  <c r="L8" i="17"/>
  <c r="S387" i="17"/>
  <c r="L7" i="17"/>
  <c r="I384" i="17"/>
  <c r="H384" i="17"/>
  <c r="G384" i="17"/>
  <c r="F384" i="17"/>
  <c r="E384" i="17"/>
  <c r="D384" i="17"/>
  <c r="C384" i="17"/>
  <c r="I383" i="17"/>
  <c r="H383" i="17"/>
  <c r="G383" i="17"/>
  <c r="F383" i="17"/>
  <c r="E383" i="17"/>
  <c r="D383" i="17"/>
  <c r="C383" i="17"/>
  <c r="G379" i="17"/>
  <c r="G380" i="17"/>
  <c r="F379" i="17"/>
  <c r="E379" i="17"/>
  <c r="E380" i="17"/>
  <c r="D379" i="17"/>
  <c r="D380" i="17"/>
  <c r="C379" i="17"/>
  <c r="C380" i="17"/>
  <c r="S378" i="17"/>
  <c r="K36" i="17"/>
  <c r="S377" i="17"/>
  <c r="K35" i="17"/>
  <c r="G375" i="17"/>
  <c r="G376" i="17"/>
  <c r="F375" i="17"/>
  <c r="F376" i="17"/>
  <c r="E375" i="17"/>
  <c r="E376" i="17"/>
  <c r="D375" i="17"/>
  <c r="D376" i="17"/>
  <c r="C375" i="17"/>
  <c r="C376" i="17"/>
  <c r="S374" i="17"/>
  <c r="K32" i="17"/>
  <c r="S373" i="17"/>
  <c r="K31" i="17"/>
  <c r="G371" i="17"/>
  <c r="G372" i="17"/>
  <c r="F371" i="17"/>
  <c r="F372" i="17"/>
  <c r="E371" i="17"/>
  <c r="E372" i="17"/>
  <c r="D371" i="17"/>
  <c r="D372" i="17"/>
  <c r="C371" i="17"/>
  <c r="C372" i="17"/>
  <c r="S370" i="17"/>
  <c r="S369" i="17"/>
  <c r="K27" i="17"/>
  <c r="G367" i="17"/>
  <c r="G368" i="17"/>
  <c r="F367" i="17"/>
  <c r="F368" i="17"/>
  <c r="E367" i="17"/>
  <c r="E368" i="17"/>
  <c r="D367" i="17"/>
  <c r="D368" i="17"/>
  <c r="C367" i="17"/>
  <c r="C368" i="17"/>
  <c r="S366" i="17"/>
  <c r="S365" i="17"/>
  <c r="G363" i="17"/>
  <c r="G364" i="17"/>
  <c r="F363" i="17"/>
  <c r="F364" i="17"/>
  <c r="E363" i="17"/>
  <c r="E364" i="17"/>
  <c r="D363" i="17"/>
  <c r="D364" i="17"/>
  <c r="C363" i="17"/>
  <c r="C364" i="17"/>
  <c r="S362" i="17"/>
  <c r="S361" i="17"/>
  <c r="G359" i="17"/>
  <c r="F359" i="17"/>
  <c r="E359" i="17"/>
  <c r="D359" i="17"/>
  <c r="C359" i="17"/>
  <c r="S358" i="17"/>
  <c r="S357" i="17"/>
  <c r="G355" i="17"/>
  <c r="G356" i="17"/>
  <c r="F355" i="17"/>
  <c r="F356" i="17"/>
  <c r="E355" i="17"/>
  <c r="E356" i="17"/>
  <c r="D355" i="17"/>
  <c r="D356" i="17"/>
  <c r="C355" i="17"/>
  <c r="C356" i="17"/>
  <c r="S354" i="17"/>
  <c r="K12" i="17"/>
  <c r="S353" i="17"/>
  <c r="K11" i="17"/>
  <c r="G351" i="17"/>
  <c r="G352" i="17"/>
  <c r="F351" i="17"/>
  <c r="F352" i="17"/>
  <c r="E351" i="17"/>
  <c r="E352" i="17"/>
  <c r="D351" i="17"/>
  <c r="D352" i="17"/>
  <c r="C351" i="17"/>
  <c r="S350" i="17"/>
  <c r="S349" i="17"/>
  <c r="G346" i="17"/>
  <c r="F346" i="17"/>
  <c r="E346" i="17"/>
  <c r="D346" i="17"/>
  <c r="C346" i="17"/>
  <c r="G345" i="17"/>
  <c r="F345" i="17"/>
  <c r="E345" i="17"/>
  <c r="D345" i="17"/>
  <c r="C345" i="17"/>
  <c r="K341" i="17"/>
  <c r="K342" i="17"/>
  <c r="J341" i="17"/>
  <c r="J342" i="17"/>
  <c r="I341" i="17"/>
  <c r="I342" i="17"/>
  <c r="H341" i="17"/>
  <c r="H342" i="17"/>
  <c r="G341" i="17"/>
  <c r="G342" i="17"/>
  <c r="F341" i="17"/>
  <c r="F342" i="17"/>
  <c r="E341" i="17"/>
  <c r="E342" i="17"/>
  <c r="D341" i="17"/>
  <c r="D342" i="17"/>
  <c r="C341" i="17"/>
  <c r="C342" i="17"/>
  <c r="S340" i="17"/>
  <c r="J36" i="17"/>
  <c r="S339" i="17"/>
  <c r="J35" i="17"/>
  <c r="K337" i="17"/>
  <c r="K338" i="17"/>
  <c r="J337" i="17"/>
  <c r="J338" i="17"/>
  <c r="I337" i="17"/>
  <c r="I338" i="17"/>
  <c r="H337" i="17"/>
  <c r="H338" i="17"/>
  <c r="G337" i="17"/>
  <c r="G338" i="17"/>
  <c r="F337" i="17"/>
  <c r="F338" i="17"/>
  <c r="E337" i="17"/>
  <c r="E338" i="17"/>
  <c r="D337" i="17"/>
  <c r="D338" i="17"/>
  <c r="C337" i="17"/>
  <c r="C338" i="17"/>
  <c r="S336" i="17"/>
  <c r="S335" i="17"/>
  <c r="J31" i="17"/>
  <c r="K333" i="17"/>
  <c r="K334" i="17"/>
  <c r="J333" i="17"/>
  <c r="J334" i="17"/>
  <c r="I333" i="17"/>
  <c r="I334" i="17"/>
  <c r="H333" i="17"/>
  <c r="H334" i="17"/>
  <c r="G333" i="17"/>
  <c r="G334" i="17"/>
  <c r="F333" i="17"/>
  <c r="F334" i="17"/>
  <c r="E333" i="17"/>
  <c r="E334" i="17"/>
  <c r="D333" i="17"/>
  <c r="D334" i="17"/>
  <c r="C333" i="17"/>
  <c r="C334" i="17"/>
  <c r="S332" i="17"/>
  <c r="J28" i="17"/>
  <c r="S331" i="17"/>
  <c r="J27" i="17"/>
  <c r="K329" i="17"/>
  <c r="K330" i="17"/>
  <c r="J329" i="17"/>
  <c r="J330" i="17"/>
  <c r="I329" i="17"/>
  <c r="I330" i="17"/>
  <c r="H329" i="17"/>
  <c r="H330" i="17"/>
  <c r="G329" i="17"/>
  <c r="G330" i="17"/>
  <c r="F329" i="17"/>
  <c r="F330" i="17"/>
  <c r="E329" i="17"/>
  <c r="E330" i="17"/>
  <c r="D329" i="17"/>
  <c r="D330" i="17"/>
  <c r="S328" i="17"/>
  <c r="J24" i="17"/>
  <c r="S327" i="17"/>
  <c r="J23" i="17"/>
  <c r="K325" i="17"/>
  <c r="K326" i="17"/>
  <c r="J326" i="17"/>
  <c r="I325" i="17"/>
  <c r="I326" i="17"/>
  <c r="H325" i="17"/>
  <c r="H326" i="17"/>
  <c r="G325" i="17"/>
  <c r="G326" i="17"/>
  <c r="F325" i="17"/>
  <c r="F326" i="17"/>
  <c r="E325" i="17"/>
  <c r="E326" i="17"/>
  <c r="D325" i="17"/>
  <c r="D326" i="17"/>
  <c r="C325" i="17"/>
  <c r="S324" i="17"/>
  <c r="J20" i="17"/>
  <c r="S323" i="17"/>
  <c r="J19" i="17"/>
  <c r="S319" i="17"/>
  <c r="S320" i="17"/>
  <c r="S321" i="17"/>
  <c r="J17" i="17"/>
  <c r="K321" i="17"/>
  <c r="J321" i="17"/>
  <c r="I321" i="17"/>
  <c r="H321" i="17"/>
  <c r="G321" i="17"/>
  <c r="F321" i="17"/>
  <c r="E321" i="17"/>
  <c r="D321" i="17"/>
  <c r="C321" i="17"/>
  <c r="K317" i="17"/>
  <c r="K318" i="17"/>
  <c r="J317" i="17"/>
  <c r="I317" i="17"/>
  <c r="I318" i="17"/>
  <c r="H317" i="17"/>
  <c r="G317" i="17"/>
  <c r="G318" i="17"/>
  <c r="F317" i="17"/>
  <c r="F318" i="17"/>
  <c r="E317" i="17"/>
  <c r="E318" i="17"/>
  <c r="D317" i="17"/>
  <c r="C317" i="17"/>
  <c r="S316" i="17"/>
  <c r="J12" i="17"/>
  <c r="S315" i="17"/>
  <c r="J11" i="17"/>
  <c r="K313" i="17"/>
  <c r="K314" i="17"/>
  <c r="I313" i="17"/>
  <c r="I314" i="17"/>
  <c r="H313" i="17"/>
  <c r="H314" i="17"/>
  <c r="G313" i="17"/>
  <c r="F313" i="17"/>
  <c r="F314" i="17"/>
  <c r="E313" i="17"/>
  <c r="E314" i="17"/>
  <c r="D313" i="17"/>
  <c r="D314" i="17"/>
  <c r="C313" i="17"/>
  <c r="S312" i="17"/>
  <c r="J8" i="17"/>
  <c r="S311" i="17"/>
  <c r="J7" i="17"/>
  <c r="K308" i="17"/>
  <c r="J308" i="17"/>
  <c r="I308" i="17"/>
  <c r="H308" i="17"/>
  <c r="G308" i="17"/>
  <c r="F308" i="17"/>
  <c r="E308" i="17"/>
  <c r="D308" i="17"/>
  <c r="C308" i="17"/>
  <c r="K307" i="17"/>
  <c r="J307" i="17"/>
  <c r="I307" i="17"/>
  <c r="H307" i="17"/>
  <c r="G307" i="17"/>
  <c r="F307" i="17"/>
  <c r="E307" i="17"/>
  <c r="D307" i="17"/>
  <c r="C307" i="17"/>
  <c r="R303" i="17"/>
  <c r="R304" i="17"/>
  <c r="Q303" i="17"/>
  <c r="Q304" i="17"/>
  <c r="P303" i="17"/>
  <c r="P304" i="17"/>
  <c r="O303" i="17"/>
  <c r="O304" i="17"/>
  <c r="N303" i="17"/>
  <c r="N304" i="17"/>
  <c r="M303" i="17"/>
  <c r="M304" i="17"/>
  <c r="L303" i="17"/>
  <c r="L304" i="17"/>
  <c r="K303" i="17"/>
  <c r="K304" i="17"/>
  <c r="J303" i="17"/>
  <c r="J304" i="17"/>
  <c r="I303" i="17"/>
  <c r="I304" i="17"/>
  <c r="H303" i="17"/>
  <c r="H304" i="17"/>
  <c r="G303" i="17"/>
  <c r="G304" i="17"/>
  <c r="F303" i="17"/>
  <c r="F304" i="17"/>
  <c r="E303" i="17"/>
  <c r="E304" i="17"/>
  <c r="D303" i="17"/>
  <c r="D304" i="17"/>
  <c r="C303" i="17"/>
  <c r="C304" i="17"/>
  <c r="S302" i="17"/>
  <c r="I36" i="17"/>
  <c r="S301" i="17"/>
  <c r="I35" i="17"/>
  <c r="R299" i="17"/>
  <c r="R300" i="17"/>
  <c r="Q299" i="17"/>
  <c r="Q300" i="17"/>
  <c r="P299" i="17"/>
  <c r="P300" i="17"/>
  <c r="O299" i="17"/>
  <c r="O300" i="17"/>
  <c r="N299" i="17"/>
  <c r="N300" i="17"/>
  <c r="M299" i="17"/>
  <c r="M300" i="17"/>
  <c r="L299" i="17"/>
  <c r="L300" i="17"/>
  <c r="K299" i="17"/>
  <c r="K300" i="17"/>
  <c r="J299" i="17"/>
  <c r="J300" i="17"/>
  <c r="I299" i="17"/>
  <c r="I300" i="17"/>
  <c r="H299" i="17"/>
  <c r="H300" i="17"/>
  <c r="G299" i="17"/>
  <c r="G300" i="17"/>
  <c r="F299" i="17"/>
  <c r="F300" i="17"/>
  <c r="E299" i="17"/>
  <c r="E300" i="17"/>
  <c r="D299" i="17"/>
  <c r="D300" i="17"/>
  <c r="C299" i="17"/>
  <c r="C300" i="17"/>
  <c r="S298" i="17"/>
  <c r="I32" i="17"/>
  <c r="S297" i="17"/>
  <c r="R295" i="17"/>
  <c r="R296" i="17"/>
  <c r="Q295" i="17"/>
  <c r="Q296" i="17"/>
  <c r="P295" i="17"/>
  <c r="P296" i="17"/>
  <c r="O295" i="17"/>
  <c r="O296" i="17"/>
  <c r="N295" i="17"/>
  <c r="N296" i="17"/>
  <c r="M295" i="17"/>
  <c r="M296" i="17"/>
  <c r="L295" i="17"/>
  <c r="L296" i="17"/>
  <c r="K295" i="17"/>
  <c r="K296" i="17"/>
  <c r="J295" i="17"/>
  <c r="J296" i="17"/>
  <c r="I295" i="17"/>
  <c r="I296" i="17"/>
  <c r="H295" i="17"/>
  <c r="H296" i="17"/>
  <c r="G295" i="17"/>
  <c r="G296" i="17"/>
  <c r="F295" i="17"/>
  <c r="F296" i="17"/>
  <c r="E295" i="17"/>
  <c r="E296" i="17"/>
  <c r="D295" i="17"/>
  <c r="D296" i="17"/>
  <c r="C295" i="17"/>
  <c r="C296" i="17"/>
  <c r="S294" i="17"/>
  <c r="I28" i="17"/>
  <c r="S293" i="17"/>
  <c r="I27" i="17"/>
  <c r="R291" i="17"/>
  <c r="R292" i="17"/>
  <c r="Q291" i="17"/>
  <c r="P291" i="17"/>
  <c r="P292" i="17"/>
  <c r="O291" i="17"/>
  <c r="O292" i="17"/>
  <c r="N291" i="17"/>
  <c r="N292" i="17"/>
  <c r="M291" i="17"/>
  <c r="M292" i="17"/>
  <c r="L291" i="17"/>
  <c r="L292" i="17"/>
  <c r="K291" i="17"/>
  <c r="K292" i="17"/>
  <c r="J291" i="17"/>
  <c r="J292" i="17"/>
  <c r="I291" i="17"/>
  <c r="I292" i="17"/>
  <c r="H291" i="17"/>
  <c r="H292" i="17"/>
  <c r="G291" i="17"/>
  <c r="G292" i="17"/>
  <c r="F291" i="17"/>
  <c r="F292" i="17"/>
  <c r="E291" i="17"/>
  <c r="E292" i="17"/>
  <c r="D291" i="17"/>
  <c r="D292" i="17"/>
  <c r="C291" i="17"/>
  <c r="C292" i="17"/>
  <c r="S290" i="17"/>
  <c r="I24" i="17"/>
  <c r="S289" i="17"/>
  <c r="I23" i="17"/>
  <c r="R287" i="17"/>
  <c r="R288" i="17"/>
  <c r="Q287" i="17"/>
  <c r="Q288" i="17"/>
  <c r="P287" i="17"/>
  <c r="P288" i="17"/>
  <c r="O287" i="17"/>
  <c r="O288" i="17"/>
  <c r="N287" i="17"/>
  <c r="N288" i="17"/>
  <c r="M287" i="17"/>
  <c r="M288" i="17"/>
  <c r="L287" i="17"/>
  <c r="L288" i="17"/>
  <c r="K287" i="17"/>
  <c r="K288" i="17"/>
  <c r="J287" i="17"/>
  <c r="J288" i="17"/>
  <c r="I287" i="17"/>
  <c r="I288" i="17"/>
  <c r="H287" i="17"/>
  <c r="H288" i="17"/>
  <c r="G287" i="17"/>
  <c r="G288" i="17"/>
  <c r="F287" i="17"/>
  <c r="F288" i="17"/>
  <c r="E287" i="17"/>
  <c r="E288" i="17"/>
  <c r="D287" i="17"/>
  <c r="D288" i="17"/>
  <c r="C287" i="17"/>
  <c r="C288" i="17"/>
  <c r="S286" i="17"/>
  <c r="I20" i="17"/>
  <c r="S285" i="17"/>
  <c r="I19" i="17"/>
  <c r="R283" i="17"/>
  <c r="Q283" i="17"/>
  <c r="P283" i="17"/>
  <c r="O283" i="17"/>
  <c r="N283" i="17"/>
  <c r="M283" i="17"/>
  <c r="L283" i="17"/>
  <c r="K283" i="17"/>
  <c r="J283" i="17"/>
  <c r="I283" i="17"/>
  <c r="H283" i="17"/>
  <c r="G283" i="17"/>
  <c r="F283" i="17"/>
  <c r="E283" i="17"/>
  <c r="D283" i="17"/>
  <c r="C283" i="17"/>
  <c r="S282" i="17"/>
  <c r="S281" i="17"/>
  <c r="R279" i="17"/>
  <c r="R280" i="17"/>
  <c r="Q279" i="17"/>
  <c r="Q280" i="17"/>
  <c r="P279" i="17"/>
  <c r="P280" i="17"/>
  <c r="O279" i="17"/>
  <c r="O280" i="17"/>
  <c r="N279" i="17"/>
  <c r="M279" i="17"/>
  <c r="L279" i="17"/>
  <c r="K279" i="17"/>
  <c r="K280" i="17"/>
  <c r="J279" i="17"/>
  <c r="J280" i="17"/>
  <c r="H279" i="17"/>
  <c r="H280" i="17"/>
  <c r="G279" i="17"/>
  <c r="F279" i="17"/>
  <c r="E279" i="17"/>
  <c r="E280" i="17"/>
  <c r="D279" i="17"/>
  <c r="D280" i="17"/>
  <c r="C279" i="17"/>
  <c r="C280" i="17"/>
  <c r="S278" i="17"/>
  <c r="S277" i="17"/>
  <c r="I11" i="17"/>
  <c r="R275" i="17"/>
  <c r="R276" i="17"/>
  <c r="Q275" i="17"/>
  <c r="Q276" i="17"/>
  <c r="P275" i="17"/>
  <c r="P276" i="17"/>
  <c r="O275" i="17"/>
  <c r="O276" i="17"/>
  <c r="M275" i="17"/>
  <c r="M276" i="17"/>
  <c r="L275" i="17"/>
  <c r="L276" i="17"/>
  <c r="K275" i="17"/>
  <c r="K276" i="17"/>
  <c r="J275" i="17"/>
  <c r="J276" i="17"/>
  <c r="I275" i="17"/>
  <c r="I276" i="17"/>
  <c r="H275" i="17"/>
  <c r="H276" i="17"/>
  <c r="G275" i="17"/>
  <c r="G276" i="17"/>
  <c r="F275" i="17"/>
  <c r="F276" i="17"/>
  <c r="E275" i="17"/>
  <c r="E276" i="17"/>
  <c r="D275" i="17"/>
  <c r="D276" i="17"/>
  <c r="C275" i="17"/>
  <c r="C276" i="17"/>
  <c r="S274" i="17"/>
  <c r="I8" i="17"/>
  <c r="S273" i="17"/>
  <c r="I7" i="17"/>
  <c r="R270" i="17"/>
  <c r="Q270" i="17"/>
  <c r="P270" i="17"/>
  <c r="O270" i="17"/>
  <c r="N270" i="17"/>
  <c r="M270" i="17"/>
  <c r="M269" i="17"/>
  <c r="M271" i="17"/>
  <c r="M272" i="17"/>
  <c r="L270" i="17"/>
  <c r="K270" i="17"/>
  <c r="J270" i="17"/>
  <c r="I270" i="17"/>
  <c r="H270" i="17"/>
  <c r="G270" i="17"/>
  <c r="F270" i="17"/>
  <c r="E270" i="17"/>
  <c r="D270" i="17"/>
  <c r="C270" i="17"/>
  <c r="R269" i="17"/>
  <c r="Q269" i="17"/>
  <c r="P269" i="17"/>
  <c r="O269" i="17"/>
  <c r="N269" i="17"/>
  <c r="L269" i="17"/>
  <c r="K269" i="17"/>
  <c r="J269" i="17"/>
  <c r="I269" i="17"/>
  <c r="H269" i="17"/>
  <c r="G269" i="17"/>
  <c r="F269" i="17"/>
  <c r="E269" i="17"/>
  <c r="E271" i="17"/>
  <c r="E272" i="17"/>
  <c r="D269" i="17"/>
  <c r="C269" i="17"/>
  <c r="H265" i="17"/>
  <c r="H266" i="17"/>
  <c r="F265" i="17"/>
  <c r="F266" i="17"/>
  <c r="E265" i="17"/>
  <c r="E266" i="17"/>
  <c r="D265" i="17"/>
  <c r="D266" i="17"/>
  <c r="C265" i="17"/>
  <c r="C266" i="17"/>
  <c r="S264" i="17"/>
  <c r="H36" i="17"/>
  <c r="S263" i="17"/>
  <c r="H35" i="17"/>
  <c r="H261" i="17"/>
  <c r="H262" i="17"/>
  <c r="G261" i="17"/>
  <c r="G262" i="17"/>
  <c r="F261" i="17"/>
  <c r="F262" i="17"/>
  <c r="E261" i="17"/>
  <c r="E262" i="17"/>
  <c r="D261" i="17"/>
  <c r="D262" i="17"/>
  <c r="C261" i="17"/>
  <c r="C262" i="17"/>
  <c r="S260" i="17"/>
  <c r="S259" i="17"/>
  <c r="H257" i="17"/>
  <c r="H258" i="17"/>
  <c r="G257" i="17"/>
  <c r="G258" i="17"/>
  <c r="F257" i="17"/>
  <c r="F258" i="17"/>
  <c r="E257" i="17"/>
  <c r="E258" i="17"/>
  <c r="D257" i="17"/>
  <c r="D258" i="17"/>
  <c r="C257" i="17"/>
  <c r="C258" i="17"/>
  <c r="S256" i="17"/>
  <c r="H28" i="17"/>
  <c r="S255" i="17"/>
  <c r="H27" i="17"/>
  <c r="H253" i="17"/>
  <c r="H254" i="17"/>
  <c r="G253" i="17"/>
  <c r="G254" i="17"/>
  <c r="F253" i="17"/>
  <c r="F254" i="17"/>
  <c r="E253" i="17"/>
  <c r="E254" i="17"/>
  <c r="D253" i="17"/>
  <c r="D254" i="17"/>
  <c r="C253" i="17"/>
  <c r="C254" i="17"/>
  <c r="S252" i="17"/>
  <c r="H24" i="17"/>
  <c r="S251" i="17"/>
  <c r="H23" i="17"/>
  <c r="H249" i="17"/>
  <c r="H250" i="17"/>
  <c r="G249" i="17"/>
  <c r="G250" i="17"/>
  <c r="F249" i="17"/>
  <c r="F250" i="17"/>
  <c r="E249" i="17"/>
  <c r="E250" i="17"/>
  <c r="D249" i="17"/>
  <c r="D250" i="17"/>
  <c r="C249" i="17"/>
  <c r="C250" i="17"/>
  <c r="S248" i="17"/>
  <c r="H20" i="17"/>
  <c r="S247" i="17"/>
  <c r="H19" i="17"/>
  <c r="H245" i="17"/>
  <c r="H246" i="17"/>
  <c r="G245" i="17"/>
  <c r="F245" i="17"/>
  <c r="E245" i="17"/>
  <c r="D245" i="17"/>
  <c r="C245" i="17"/>
  <c r="S243" i="17"/>
  <c r="S245" i="17"/>
  <c r="H241" i="17"/>
  <c r="G241" i="17"/>
  <c r="G242" i="17"/>
  <c r="F241" i="17"/>
  <c r="E241" i="17"/>
  <c r="C241" i="17"/>
  <c r="C242" i="17"/>
  <c r="S240" i="17"/>
  <c r="H12" i="17"/>
  <c r="S239" i="17"/>
  <c r="H11" i="17"/>
  <c r="H237" i="17"/>
  <c r="H238" i="17"/>
  <c r="G237" i="17"/>
  <c r="G238" i="17"/>
  <c r="F237" i="17"/>
  <c r="F238" i="17"/>
  <c r="E237" i="17"/>
  <c r="E238" i="17"/>
  <c r="D237" i="17"/>
  <c r="D238" i="17"/>
  <c r="C237" i="17"/>
  <c r="C238" i="17"/>
  <c r="S236" i="17"/>
  <c r="H8" i="17"/>
  <c r="S235" i="17"/>
  <c r="H7" i="17"/>
  <c r="D231" i="17"/>
  <c r="D233" i="17"/>
  <c r="D234" i="17"/>
  <c r="H231" i="17"/>
  <c r="G231" i="17"/>
  <c r="F231" i="17"/>
  <c r="E231" i="17"/>
  <c r="C231" i="17"/>
  <c r="L227" i="17"/>
  <c r="L228" i="17"/>
  <c r="K227" i="17"/>
  <c r="K228" i="17"/>
  <c r="J227" i="17"/>
  <c r="J228" i="17"/>
  <c r="I227" i="17"/>
  <c r="I228" i="17"/>
  <c r="H227" i="17"/>
  <c r="G227" i="17"/>
  <c r="E227" i="17"/>
  <c r="E228" i="17"/>
  <c r="D227" i="17"/>
  <c r="D228" i="17"/>
  <c r="C227" i="17"/>
  <c r="C228" i="17"/>
  <c r="S226" i="17"/>
  <c r="G36" i="17"/>
  <c r="S225" i="17"/>
  <c r="G35" i="17"/>
  <c r="L223" i="17"/>
  <c r="L224" i="17"/>
  <c r="K223" i="17"/>
  <c r="K224" i="17"/>
  <c r="J223" i="17"/>
  <c r="J224" i="17"/>
  <c r="I223" i="17"/>
  <c r="I224" i="17"/>
  <c r="H223" i="17"/>
  <c r="H224" i="17"/>
  <c r="G223" i="17"/>
  <c r="G224" i="17"/>
  <c r="F223" i="17"/>
  <c r="F224" i="17"/>
  <c r="E223" i="17"/>
  <c r="E224" i="17"/>
  <c r="D223" i="17"/>
  <c r="D224" i="17"/>
  <c r="C223" i="17"/>
  <c r="C224" i="17"/>
  <c r="S222" i="17"/>
  <c r="G32" i="17"/>
  <c r="S221" i="17"/>
  <c r="L219" i="17"/>
  <c r="L220" i="17"/>
  <c r="K219" i="17"/>
  <c r="K220" i="17"/>
  <c r="J219" i="17"/>
  <c r="J220" i="17"/>
  <c r="I219" i="17"/>
  <c r="I220" i="17"/>
  <c r="H219" i="17"/>
  <c r="H220" i="17"/>
  <c r="G219" i="17"/>
  <c r="G220" i="17"/>
  <c r="F219" i="17"/>
  <c r="F220" i="17"/>
  <c r="E219" i="17"/>
  <c r="E220" i="17"/>
  <c r="D219" i="17"/>
  <c r="D220" i="17"/>
  <c r="C219" i="17"/>
  <c r="C220" i="17"/>
  <c r="S218" i="17"/>
  <c r="G28" i="17"/>
  <c r="S217" i="17"/>
  <c r="G27" i="17"/>
  <c r="K215" i="17"/>
  <c r="K216" i="17"/>
  <c r="J215" i="17"/>
  <c r="J216" i="17"/>
  <c r="I215" i="17"/>
  <c r="I216" i="17"/>
  <c r="H215" i="17"/>
  <c r="H216" i="17"/>
  <c r="G215" i="17"/>
  <c r="G216" i="17"/>
  <c r="F215" i="17"/>
  <c r="F216" i="17"/>
  <c r="E215" i="17"/>
  <c r="E216" i="17"/>
  <c r="D215" i="17"/>
  <c r="D216" i="17"/>
  <c r="C215" i="17"/>
  <c r="C216" i="17"/>
  <c r="S214" i="17"/>
  <c r="G24" i="17"/>
  <c r="S213" i="17"/>
  <c r="L211" i="17"/>
  <c r="L212" i="17"/>
  <c r="K211" i="17"/>
  <c r="I211" i="17"/>
  <c r="I212" i="17"/>
  <c r="H211" i="17"/>
  <c r="G211" i="17"/>
  <c r="F211" i="17"/>
  <c r="F212" i="17"/>
  <c r="E211" i="17"/>
  <c r="D211" i="17"/>
  <c r="D212" i="17"/>
  <c r="C211" i="17"/>
  <c r="C212" i="17"/>
  <c r="S210" i="17"/>
  <c r="G20" i="17"/>
  <c r="S209" i="17"/>
  <c r="G19" i="17"/>
  <c r="L207" i="17"/>
  <c r="K207" i="17"/>
  <c r="J207" i="17"/>
  <c r="I207" i="17"/>
  <c r="H207" i="17"/>
  <c r="G207" i="17"/>
  <c r="F207" i="17"/>
  <c r="E207" i="17"/>
  <c r="D207" i="17"/>
  <c r="C207" i="17"/>
  <c r="S206" i="17"/>
  <c r="S205" i="17"/>
  <c r="S207" i="17"/>
  <c r="L203" i="17"/>
  <c r="K203" i="17"/>
  <c r="J203" i="17"/>
  <c r="J204" i="17"/>
  <c r="I203" i="17"/>
  <c r="I204" i="17"/>
  <c r="H203" i="17"/>
  <c r="H204" i="17"/>
  <c r="G203" i="17"/>
  <c r="F203" i="17"/>
  <c r="E203" i="17"/>
  <c r="D203" i="17"/>
  <c r="D204" i="17"/>
  <c r="C203" i="17"/>
  <c r="C204" i="17"/>
  <c r="S202" i="17"/>
  <c r="G12" i="17"/>
  <c r="S201" i="17"/>
  <c r="G11" i="17"/>
  <c r="L199" i="17"/>
  <c r="L200" i="17"/>
  <c r="K199" i="17"/>
  <c r="J199" i="17"/>
  <c r="I199" i="17"/>
  <c r="I200" i="17"/>
  <c r="H199" i="17"/>
  <c r="G199" i="17"/>
  <c r="F199" i="17"/>
  <c r="E199" i="17"/>
  <c r="D199" i="17"/>
  <c r="D200" i="17"/>
  <c r="C199" i="17"/>
  <c r="C200" i="17"/>
  <c r="S198" i="17"/>
  <c r="G8" i="17"/>
  <c r="S197" i="17"/>
  <c r="G7" i="17"/>
  <c r="L194" i="17"/>
  <c r="K194" i="17"/>
  <c r="J194" i="17"/>
  <c r="I194" i="17"/>
  <c r="H194" i="17"/>
  <c r="G194" i="17"/>
  <c r="F194" i="17"/>
  <c r="E194" i="17"/>
  <c r="D194" i="17"/>
  <c r="C194" i="17"/>
  <c r="L193" i="17"/>
  <c r="K193" i="17"/>
  <c r="J193" i="17"/>
  <c r="I193" i="17"/>
  <c r="H193" i="17"/>
  <c r="G193" i="17"/>
  <c r="F193" i="17"/>
  <c r="E193" i="17"/>
  <c r="D193" i="17"/>
  <c r="C193" i="17"/>
  <c r="G189" i="17"/>
  <c r="G190" i="17"/>
  <c r="F189" i="17"/>
  <c r="F190" i="17"/>
  <c r="E189" i="17"/>
  <c r="E190" i="17"/>
  <c r="D189" i="17"/>
  <c r="D190" i="17"/>
  <c r="C189" i="17"/>
  <c r="C190" i="17"/>
  <c r="S188" i="17"/>
  <c r="S187" i="17"/>
  <c r="F35" i="17"/>
  <c r="G185" i="17"/>
  <c r="G186" i="17"/>
  <c r="F185" i="17"/>
  <c r="F186" i="17"/>
  <c r="E185" i="17"/>
  <c r="E186" i="17"/>
  <c r="D185" i="17"/>
  <c r="D186" i="17"/>
  <c r="C185" i="17"/>
  <c r="C186" i="17"/>
  <c r="S184" i="17"/>
  <c r="S183" i="17"/>
  <c r="S185" i="17"/>
  <c r="S186" i="17"/>
  <c r="F34" i="17"/>
  <c r="G181" i="17"/>
  <c r="G182" i="17"/>
  <c r="F181" i="17"/>
  <c r="F182" i="17"/>
  <c r="E181" i="17"/>
  <c r="E182" i="17"/>
  <c r="D181" i="17"/>
  <c r="D182" i="17"/>
  <c r="C181" i="17"/>
  <c r="C182" i="17"/>
  <c r="S180" i="17"/>
  <c r="F28" i="17"/>
  <c r="S179" i="17"/>
  <c r="F27" i="17"/>
  <c r="G177" i="17"/>
  <c r="G178" i="17"/>
  <c r="F177" i="17"/>
  <c r="F178" i="17"/>
  <c r="E177" i="17"/>
  <c r="E178" i="17"/>
  <c r="D177" i="17"/>
  <c r="D178" i="17"/>
  <c r="C177" i="17"/>
  <c r="C178" i="17"/>
  <c r="S176" i="17"/>
  <c r="F24" i="17"/>
  <c r="S175" i="17"/>
  <c r="G173" i="17"/>
  <c r="G174" i="17"/>
  <c r="F173" i="17"/>
  <c r="F174" i="17"/>
  <c r="E173" i="17"/>
  <c r="E174" i="17"/>
  <c r="D173" i="17"/>
  <c r="D174" i="17"/>
  <c r="C173" i="17"/>
  <c r="C174" i="17"/>
  <c r="S172" i="17"/>
  <c r="S171" i="17"/>
  <c r="G169" i="17"/>
  <c r="F169" i="17"/>
  <c r="E169" i="17"/>
  <c r="D169" i="17"/>
  <c r="C169" i="17"/>
  <c r="S168" i="17"/>
  <c r="S167" i="17"/>
  <c r="S169" i="17"/>
  <c r="G165" i="17"/>
  <c r="G166" i="17"/>
  <c r="F165" i="17"/>
  <c r="F166" i="17"/>
  <c r="E165" i="17"/>
  <c r="D165" i="17"/>
  <c r="D166" i="17"/>
  <c r="C165" i="17"/>
  <c r="C166" i="17"/>
  <c r="S164" i="17"/>
  <c r="S163" i="17"/>
  <c r="F11" i="17"/>
  <c r="G161" i="17"/>
  <c r="G162" i="17"/>
  <c r="F161" i="17"/>
  <c r="E161" i="17"/>
  <c r="D161" i="17"/>
  <c r="D162" i="17"/>
  <c r="C161" i="17"/>
  <c r="C162" i="17"/>
  <c r="S160" i="17"/>
  <c r="F8" i="17"/>
  <c r="S159" i="17"/>
  <c r="G156" i="17"/>
  <c r="F156" i="17"/>
  <c r="E156" i="17"/>
  <c r="D156" i="17"/>
  <c r="C156" i="17"/>
  <c r="G155" i="17"/>
  <c r="F155" i="17"/>
  <c r="E155" i="17"/>
  <c r="D155" i="17"/>
  <c r="C155" i="17"/>
  <c r="N151" i="17"/>
  <c r="N152" i="17"/>
  <c r="M151" i="17"/>
  <c r="M152" i="17"/>
  <c r="L151" i="17"/>
  <c r="L152" i="17"/>
  <c r="K151" i="17"/>
  <c r="K152" i="17"/>
  <c r="J151" i="17"/>
  <c r="J152" i="17"/>
  <c r="I151" i="17"/>
  <c r="I152" i="17"/>
  <c r="H151" i="17"/>
  <c r="H152" i="17"/>
  <c r="G151" i="17"/>
  <c r="G152" i="17"/>
  <c r="F151" i="17"/>
  <c r="E151" i="17"/>
  <c r="E152" i="17"/>
  <c r="D151" i="17"/>
  <c r="D152" i="17"/>
  <c r="C151" i="17"/>
  <c r="S150" i="17"/>
  <c r="S149" i="17"/>
  <c r="E35" i="17"/>
  <c r="N147" i="17"/>
  <c r="N148" i="17"/>
  <c r="M147" i="17"/>
  <c r="M148" i="17"/>
  <c r="L147" i="17"/>
  <c r="L148" i="17"/>
  <c r="K147" i="17"/>
  <c r="K148" i="17"/>
  <c r="J147" i="17"/>
  <c r="J148" i="17"/>
  <c r="I147" i="17"/>
  <c r="I148" i="17"/>
  <c r="H147" i="17"/>
  <c r="H148" i="17"/>
  <c r="G147" i="17"/>
  <c r="G148" i="17"/>
  <c r="F147" i="17"/>
  <c r="F148" i="17"/>
  <c r="E147" i="17"/>
  <c r="E148" i="17"/>
  <c r="D147" i="17"/>
  <c r="D148" i="17"/>
  <c r="C147" i="17"/>
  <c r="C148" i="17"/>
  <c r="S146" i="17"/>
  <c r="E32" i="17"/>
  <c r="S145" i="17"/>
  <c r="E31" i="17"/>
  <c r="N143" i="17"/>
  <c r="N144" i="17"/>
  <c r="M143" i="17"/>
  <c r="M144" i="17"/>
  <c r="L143" i="17"/>
  <c r="L144" i="17"/>
  <c r="K143" i="17"/>
  <c r="K144" i="17"/>
  <c r="J143" i="17"/>
  <c r="J144" i="17"/>
  <c r="I143" i="17"/>
  <c r="I144" i="17"/>
  <c r="H143" i="17"/>
  <c r="H144" i="17"/>
  <c r="G143" i="17"/>
  <c r="G144" i="17"/>
  <c r="F143" i="17"/>
  <c r="F144" i="17"/>
  <c r="E143" i="17"/>
  <c r="E144" i="17"/>
  <c r="D143" i="17"/>
  <c r="D144" i="17"/>
  <c r="C143" i="17"/>
  <c r="C144" i="17"/>
  <c r="S142" i="17"/>
  <c r="E28" i="17"/>
  <c r="S141" i="17"/>
  <c r="N139" i="17"/>
  <c r="N140" i="17"/>
  <c r="M139" i="17"/>
  <c r="M140" i="17"/>
  <c r="L139" i="17"/>
  <c r="L140" i="17"/>
  <c r="K139" i="17"/>
  <c r="K140" i="17"/>
  <c r="J139" i="17"/>
  <c r="J140" i="17"/>
  <c r="I139" i="17"/>
  <c r="I140" i="17"/>
  <c r="H139" i="17"/>
  <c r="H140" i="17"/>
  <c r="G139" i="17"/>
  <c r="G140" i="17"/>
  <c r="F139" i="17"/>
  <c r="F140" i="17"/>
  <c r="E139" i="17"/>
  <c r="E140" i="17"/>
  <c r="D139" i="17"/>
  <c r="D140" i="17"/>
  <c r="C139" i="17"/>
  <c r="C140" i="17"/>
  <c r="S138" i="17"/>
  <c r="E24" i="17"/>
  <c r="S137" i="17"/>
  <c r="E23" i="17"/>
  <c r="N135" i="17"/>
  <c r="N136" i="17"/>
  <c r="M135" i="17"/>
  <c r="M136" i="17"/>
  <c r="L135" i="17"/>
  <c r="L136" i="17"/>
  <c r="K135" i="17"/>
  <c r="K136" i="17"/>
  <c r="J135" i="17"/>
  <c r="J136" i="17"/>
  <c r="I135" i="17"/>
  <c r="I136" i="17"/>
  <c r="H135" i="17"/>
  <c r="H136" i="17"/>
  <c r="G135" i="17"/>
  <c r="G136" i="17"/>
  <c r="F135" i="17"/>
  <c r="F136" i="17"/>
  <c r="E135" i="17"/>
  <c r="E136" i="17"/>
  <c r="D135" i="17"/>
  <c r="D136" i="17"/>
  <c r="C135" i="17"/>
  <c r="C136" i="17"/>
  <c r="S134" i="17"/>
  <c r="E20" i="17"/>
  <c r="S133" i="17"/>
  <c r="E19" i="17"/>
  <c r="N131" i="17"/>
  <c r="M131" i="17"/>
  <c r="L131" i="17"/>
  <c r="K131" i="17"/>
  <c r="J131" i="17"/>
  <c r="H131" i="17"/>
  <c r="G131" i="17"/>
  <c r="F131" i="17"/>
  <c r="E131" i="17"/>
  <c r="D131" i="17"/>
  <c r="C131" i="17"/>
  <c r="S130" i="17"/>
  <c r="S129" i="17"/>
  <c r="S131" i="17"/>
  <c r="E17" i="17"/>
  <c r="N127" i="17"/>
  <c r="N128" i="17"/>
  <c r="M127" i="17"/>
  <c r="M128" i="17"/>
  <c r="L127" i="17"/>
  <c r="K127" i="17"/>
  <c r="K128" i="17"/>
  <c r="J127" i="17"/>
  <c r="J128" i="17"/>
  <c r="I127" i="17"/>
  <c r="H127" i="17"/>
  <c r="G127" i="17"/>
  <c r="F127" i="17"/>
  <c r="E127" i="17"/>
  <c r="E128" i="17"/>
  <c r="D127" i="17"/>
  <c r="C127" i="17"/>
  <c r="C128" i="17"/>
  <c r="S126" i="17"/>
  <c r="E12" i="17"/>
  <c r="S125" i="17"/>
  <c r="N123" i="17"/>
  <c r="N124" i="17"/>
  <c r="M123" i="17"/>
  <c r="M124" i="17"/>
  <c r="L123" i="17"/>
  <c r="L124" i="17"/>
  <c r="K123" i="17"/>
  <c r="K124" i="17"/>
  <c r="J123" i="17"/>
  <c r="J124" i="17"/>
  <c r="I123" i="17"/>
  <c r="I124" i="17"/>
  <c r="H123" i="17"/>
  <c r="H124" i="17"/>
  <c r="G123" i="17"/>
  <c r="G124" i="17"/>
  <c r="F123" i="17"/>
  <c r="F124" i="17"/>
  <c r="E123" i="17"/>
  <c r="E124" i="17"/>
  <c r="D123" i="17"/>
  <c r="D124" i="17"/>
  <c r="C123" i="17"/>
  <c r="C124" i="17"/>
  <c r="S122" i="17"/>
  <c r="E8" i="17"/>
  <c r="S121" i="17"/>
  <c r="E7" i="17"/>
  <c r="N118" i="17"/>
  <c r="M118" i="17"/>
  <c r="L118" i="17"/>
  <c r="K118" i="17"/>
  <c r="J118" i="17"/>
  <c r="I118" i="17"/>
  <c r="H118" i="17"/>
  <c r="G118" i="17"/>
  <c r="F118" i="17"/>
  <c r="E118" i="17"/>
  <c r="D118" i="17"/>
  <c r="C118" i="17"/>
  <c r="N117" i="17"/>
  <c r="M117" i="17"/>
  <c r="L117" i="17"/>
  <c r="L119" i="17"/>
  <c r="L120" i="17"/>
  <c r="K117" i="17"/>
  <c r="J117" i="17"/>
  <c r="I117" i="17"/>
  <c r="H117" i="17"/>
  <c r="G117" i="17"/>
  <c r="G119" i="17"/>
  <c r="G120" i="17"/>
  <c r="F117" i="17"/>
  <c r="E117" i="17"/>
  <c r="D117" i="17"/>
  <c r="C117" i="17"/>
  <c r="L113" i="17"/>
  <c r="L114" i="17"/>
  <c r="K113" i="17"/>
  <c r="K114" i="17"/>
  <c r="J113" i="17"/>
  <c r="J114" i="17"/>
  <c r="I113" i="17"/>
  <c r="I114" i="17"/>
  <c r="H113" i="17"/>
  <c r="H114" i="17"/>
  <c r="G113" i="17"/>
  <c r="G114" i="17"/>
  <c r="F113" i="17"/>
  <c r="F114" i="17"/>
  <c r="E113" i="17"/>
  <c r="E114" i="17"/>
  <c r="D113" i="17"/>
  <c r="D114" i="17"/>
  <c r="C113" i="17"/>
  <c r="C114" i="17"/>
  <c r="S112" i="17"/>
  <c r="D36" i="17"/>
  <c r="S111" i="17"/>
  <c r="D35" i="17"/>
  <c r="L109" i="17"/>
  <c r="L110" i="17"/>
  <c r="K109" i="17"/>
  <c r="K110" i="17"/>
  <c r="J109" i="17"/>
  <c r="J110" i="17"/>
  <c r="I109" i="17"/>
  <c r="I110" i="17"/>
  <c r="H109" i="17"/>
  <c r="H110" i="17"/>
  <c r="G109" i="17"/>
  <c r="G110" i="17"/>
  <c r="F109" i="17"/>
  <c r="F110" i="17"/>
  <c r="E109" i="17"/>
  <c r="E110" i="17"/>
  <c r="C109" i="17"/>
  <c r="C110" i="17"/>
  <c r="S108" i="17"/>
  <c r="S107" i="17"/>
  <c r="D31" i="17"/>
  <c r="L105" i="17"/>
  <c r="L106" i="17"/>
  <c r="K105" i="17"/>
  <c r="K106" i="17"/>
  <c r="J105" i="17"/>
  <c r="J106" i="17"/>
  <c r="I105" i="17"/>
  <c r="I106" i="17"/>
  <c r="H105" i="17"/>
  <c r="H106" i="17"/>
  <c r="G105" i="17"/>
  <c r="G106" i="17"/>
  <c r="F105" i="17"/>
  <c r="F106" i="17"/>
  <c r="E105" i="17"/>
  <c r="E106" i="17"/>
  <c r="D105" i="17"/>
  <c r="D106" i="17"/>
  <c r="C105" i="17"/>
  <c r="C106" i="17"/>
  <c r="S104" i="17"/>
  <c r="D28" i="17"/>
  <c r="S103" i="17"/>
  <c r="D27" i="17"/>
  <c r="L101" i="17"/>
  <c r="L102" i="17"/>
  <c r="K101" i="17"/>
  <c r="K102" i="17"/>
  <c r="J101" i="17"/>
  <c r="J102" i="17"/>
  <c r="I101" i="17"/>
  <c r="I102" i="17"/>
  <c r="H101" i="17"/>
  <c r="G101" i="17"/>
  <c r="G102" i="17"/>
  <c r="F101" i="17"/>
  <c r="F102" i="17"/>
  <c r="E101" i="17"/>
  <c r="E102" i="17"/>
  <c r="D101" i="17"/>
  <c r="D102" i="17"/>
  <c r="C101" i="17"/>
  <c r="C102" i="17"/>
  <c r="S100" i="17"/>
  <c r="D24" i="17"/>
  <c r="S99" i="17"/>
  <c r="D23" i="17"/>
  <c r="L97" i="17"/>
  <c r="L98" i="17"/>
  <c r="K97" i="17"/>
  <c r="K98" i="17"/>
  <c r="J97" i="17"/>
  <c r="J98" i="17"/>
  <c r="I97" i="17"/>
  <c r="I98" i="17"/>
  <c r="G97" i="17"/>
  <c r="G98" i="17"/>
  <c r="F97" i="17"/>
  <c r="F98" i="17"/>
  <c r="E97" i="17"/>
  <c r="E98" i="17"/>
  <c r="D97" i="17"/>
  <c r="D98" i="17"/>
  <c r="C97" i="17"/>
  <c r="C98" i="17"/>
  <c r="S96" i="17"/>
  <c r="D20" i="17"/>
  <c r="S95" i="17"/>
  <c r="D19" i="17"/>
  <c r="L93" i="17"/>
  <c r="K93" i="17"/>
  <c r="J93" i="17"/>
  <c r="I93" i="17"/>
  <c r="H93" i="17"/>
  <c r="G93" i="17"/>
  <c r="F93" i="17"/>
  <c r="E93" i="17"/>
  <c r="D93" i="17"/>
  <c r="C93" i="17"/>
  <c r="S92" i="17"/>
  <c r="S91" i="17"/>
  <c r="L89" i="17"/>
  <c r="L90" i="17"/>
  <c r="K89" i="17"/>
  <c r="K90" i="17"/>
  <c r="J89" i="17"/>
  <c r="J90" i="17"/>
  <c r="I89" i="17"/>
  <c r="H89" i="17"/>
  <c r="G89" i="17"/>
  <c r="F89" i="17"/>
  <c r="F90" i="17"/>
  <c r="E89" i="17"/>
  <c r="D89" i="17"/>
  <c r="D90" i="17"/>
  <c r="C89" i="17"/>
  <c r="S88" i="17"/>
  <c r="D12" i="17"/>
  <c r="S87" i="17"/>
  <c r="L85" i="17"/>
  <c r="K85" i="17"/>
  <c r="K86" i="17"/>
  <c r="J85" i="17"/>
  <c r="J86" i="17"/>
  <c r="I85" i="17"/>
  <c r="I86" i="17"/>
  <c r="H85" i="17"/>
  <c r="H86" i="17"/>
  <c r="G86" i="17"/>
  <c r="F85" i="17"/>
  <c r="F86" i="17"/>
  <c r="E85" i="17"/>
  <c r="D85" i="17"/>
  <c r="D86" i="17"/>
  <c r="C85" i="17"/>
  <c r="C86" i="17"/>
  <c r="S84" i="17"/>
  <c r="D8" i="17"/>
  <c r="S83" i="17"/>
  <c r="D7" i="17"/>
  <c r="L80" i="17"/>
  <c r="K80" i="17"/>
  <c r="J80" i="17"/>
  <c r="I80" i="17"/>
  <c r="H80" i="17"/>
  <c r="G80" i="17"/>
  <c r="F80" i="17"/>
  <c r="E80" i="17"/>
  <c r="D80" i="17"/>
  <c r="C80" i="17"/>
  <c r="L79" i="17"/>
  <c r="K79" i="17"/>
  <c r="J79" i="17"/>
  <c r="I79" i="17"/>
  <c r="H79" i="17"/>
  <c r="G79" i="17"/>
  <c r="F79" i="17"/>
  <c r="E79" i="17"/>
  <c r="D79" i="17"/>
  <c r="C79" i="17"/>
  <c r="M75" i="17"/>
  <c r="M76" i="17"/>
  <c r="L75" i="17"/>
  <c r="L76" i="17"/>
  <c r="K75" i="17"/>
  <c r="K76" i="17"/>
  <c r="J75" i="17"/>
  <c r="J76" i="17"/>
  <c r="I75" i="17"/>
  <c r="I76" i="17"/>
  <c r="H75" i="17"/>
  <c r="H76" i="17"/>
  <c r="G75" i="17"/>
  <c r="G76" i="17"/>
  <c r="F75" i="17"/>
  <c r="F76" i="17"/>
  <c r="E75" i="17"/>
  <c r="E76" i="17"/>
  <c r="D75" i="17"/>
  <c r="D76" i="17"/>
  <c r="C75" i="17"/>
  <c r="C76" i="17"/>
  <c r="S74" i="17"/>
  <c r="C36" i="17"/>
  <c r="S73" i="17"/>
  <c r="C35" i="17"/>
  <c r="M71" i="17"/>
  <c r="M72" i="17"/>
  <c r="L71" i="17"/>
  <c r="L72" i="17"/>
  <c r="K71" i="17"/>
  <c r="K72" i="17"/>
  <c r="J71" i="17"/>
  <c r="J72" i="17"/>
  <c r="I71" i="17"/>
  <c r="I72" i="17"/>
  <c r="H71" i="17"/>
  <c r="H72" i="17"/>
  <c r="G71" i="17"/>
  <c r="G72" i="17"/>
  <c r="F71" i="17"/>
  <c r="F72" i="17"/>
  <c r="E71" i="17"/>
  <c r="E72" i="17"/>
  <c r="D71" i="17"/>
  <c r="D72" i="17"/>
  <c r="C71" i="17"/>
  <c r="C72" i="17"/>
  <c r="S70" i="17"/>
  <c r="C32" i="17"/>
  <c r="S69" i="17"/>
  <c r="C31" i="17"/>
  <c r="M67" i="17"/>
  <c r="M68" i="17"/>
  <c r="L67" i="17"/>
  <c r="L68" i="17"/>
  <c r="K67" i="17"/>
  <c r="K68" i="17"/>
  <c r="J67" i="17"/>
  <c r="J68" i="17"/>
  <c r="I67" i="17"/>
  <c r="I68" i="17"/>
  <c r="H67" i="17"/>
  <c r="H68" i="17"/>
  <c r="G67" i="17"/>
  <c r="G68" i="17"/>
  <c r="F67" i="17"/>
  <c r="F68" i="17"/>
  <c r="E67" i="17"/>
  <c r="E68" i="17"/>
  <c r="D67" i="17"/>
  <c r="D68" i="17"/>
  <c r="C67" i="17"/>
  <c r="C68" i="17"/>
  <c r="S66" i="17"/>
  <c r="C28" i="17"/>
  <c r="S65" i="17"/>
  <c r="C27" i="17"/>
  <c r="M63" i="17"/>
  <c r="M64" i="17"/>
  <c r="L63" i="17"/>
  <c r="L64" i="17"/>
  <c r="K63" i="17"/>
  <c r="K64" i="17"/>
  <c r="J63" i="17"/>
  <c r="J64" i="17"/>
  <c r="I63" i="17"/>
  <c r="I64" i="17"/>
  <c r="H63" i="17"/>
  <c r="H64" i="17"/>
  <c r="G63" i="17"/>
  <c r="G64" i="17"/>
  <c r="F63" i="17"/>
  <c r="F64" i="17"/>
  <c r="E63" i="17"/>
  <c r="E64" i="17"/>
  <c r="D63" i="17"/>
  <c r="D64" i="17"/>
  <c r="C63" i="17"/>
  <c r="C64" i="17"/>
  <c r="S62" i="17"/>
  <c r="C24" i="17"/>
  <c r="S61" i="17"/>
  <c r="C23" i="17"/>
  <c r="M59" i="17"/>
  <c r="M60" i="17"/>
  <c r="L59" i="17"/>
  <c r="L60" i="17"/>
  <c r="K59" i="17"/>
  <c r="K60" i="17"/>
  <c r="J59" i="17"/>
  <c r="J60" i="17"/>
  <c r="I59" i="17"/>
  <c r="I60" i="17"/>
  <c r="H59" i="17"/>
  <c r="H60" i="17"/>
  <c r="G59" i="17"/>
  <c r="G60" i="17"/>
  <c r="F59" i="17"/>
  <c r="F60" i="17"/>
  <c r="E59" i="17"/>
  <c r="E60" i="17"/>
  <c r="D59" i="17"/>
  <c r="D60" i="17"/>
  <c r="C59" i="17"/>
  <c r="C60" i="17"/>
  <c r="S58" i="17"/>
  <c r="C20" i="17"/>
  <c r="S57" i="17"/>
  <c r="C19" i="17"/>
  <c r="M55" i="17"/>
  <c r="L55" i="17"/>
  <c r="K55" i="17"/>
  <c r="J55" i="17"/>
  <c r="I55" i="17"/>
  <c r="H55" i="17"/>
  <c r="G55" i="17"/>
  <c r="F55" i="17"/>
  <c r="E55" i="17"/>
  <c r="D55" i="17"/>
  <c r="C55" i="17"/>
  <c r="S54" i="17"/>
  <c r="C16" i="17"/>
  <c r="S53" i="17"/>
  <c r="M51" i="17"/>
  <c r="L51" i="17"/>
  <c r="L52" i="17"/>
  <c r="K51" i="17"/>
  <c r="K52" i="17"/>
  <c r="J51" i="17"/>
  <c r="J52" i="17"/>
  <c r="I51" i="17"/>
  <c r="I52" i="17"/>
  <c r="H51" i="17"/>
  <c r="G51" i="17"/>
  <c r="G52" i="17"/>
  <c r="F51" i="17"/>
  <c r="F52" i="17"/>
  <c r="E51" i="17"/>
  <c r="E52" i="17"/>
  <c r="D51" i="17"/>
  <c r="C51" i="17"/>
  <c r="C52" i="17"/>
  <c r="S50" i="17"/>
  <c r="S49" i="17"/>
  <c r="M47" i="17"/>
  <c r="M48" i="17"/>
  <c r="L47" i="17"/>
  <c r="L48" i="17"/>
  <c r="K47" i="17"/>
  <c r="K48" i="17"/>
  <c r="J47" i="17"/>
  <c r="J48" i="17"/>
  <c r="I47" i="17"/>
  <c r="I48" i="17"/>
  <c r="H47" i="17"/>
  <c r="G47" i="17"/>
  <c r="G48" i="17"/>
  <c r="F47" i="17"/>
  <c r="F48" i="17"/>
  <c r="E47" i="17"/>
  <c r="E48" i="17"/>
  <c r="D47" i="17"/>
  <c r="D48" i="17"/>
  <c r="C47" i="17"/>
  <c r="C48" i="17"/>
  <c r="S46" i="17"/>
  <c r="S45" i="17"/>
  <c r="C7" i="17"/>
  <c r="M42" i="17"/>
  <c r="M41" i="17"/>
  <c r="M43" i="17"/>
  <c r="M44" i="17"/>
  <c r="L42" i="17"/>
  <c r="K42" i="17"/>
  <c r="J42" i="17"/>
  <c r="I42" i="17"/>
  <c r="H42" i="17"/>
  <c r="G42" i="17"/>
  <c r="F42" i="17"/>
  <c r="E42" i="17"/>
  <c r="D42" i="17"/>
  <c r="C42" i="17"/>
  <c r="L41" i="17"/>
  <c r="K41" i="17"/>
  <c r="J41" i="17"/>
  <c r="I41" i="17"/>
  <c r="H41" i="17"/>
  <c r="G41" i="17"/>
  <c r="F41" i="17"/>
  <c r="E41" i="17"/>
  <c r="D41" i="17"/>
  <c r="C41" i="17"/>
  <c r="C43" i="17"/>
  <c r="C44" i="17"/>
  <c r="F36" i="17"/>
  <c r="E36" i="17"/>
  <c r="M35" i="17"/>
  <c r="O32" i="17"/>
  <c r="L32" i="17"/>
  <c r="J32" i="17"/>
  <c r="I31" i="17"/>
  <c r="F31" i="17"/>
  <c r="K28" i="17"/>
  <c r="N24" i="17"/>
  <c r="K24" i="17"/>
  <c r="O23" i="17"/>
  <c r="K23" i="17"/>
  <c r="G23" i="17"/>
  <c r="K20" i="17"/>
  <c r="K19" i="17"/>
  <c r="O18" i="17"/>
  <c r="N18" i="17"/>
  <c r="M18" i="17"/>
  <c r="L18" i="17"/>
  <c r="K18" i="17"/>
  <c r="J18" i="17"/>
  <c r="I18" i="17"/>
  <c r="G18" i="17"/>
  <c r="F18" i="17"/>
  <c r="D18" i="17"/>
  <c r="N17" i="17"/>
  <c r="M17" i="17"/>
  <c r="L17" i="17"/>
  <c r="H17" i="17"/>
  <c r="G17" i="17"/>
  <c r="F17" i="17"/>
  <c r="O16" i="17"/>
  <c r="N16" i="17"/>
  <c r="M16" i="17"/>
  <c r="L16" i="17"/>
  <c r="K16" i="17"/>
  <c r="J16" i="17"/>
  <c r="I16" i="17"/>
  <c r="D16" i="17"/>
  <c r="E16" i="17"/>
  <c r="F16" i="17"/>
  <c r="G16" i="17"/>
  <c r="H16" i="17"/>
  <c r="S16" i="17"/>
  <c r="O15" i="17"/>
  <c r="N15" i="17"/>
  <c r="M15" i="17"/>
  <c r="L15" i="17"/>
  <c r="K15" i="17"/>
  <c r="J15" i="17"/>
  <c r="H15" i="17"/>
  <c r="G15" i="17"/>
  <c r="F15" i="17"/>
  <c r="E15" i="17"/>
  <c r="D15" i="17"/>
  <c r="C15" i="17"/>
  <c r="F12" i="17"/>
  <c r="C12" i="17"/>
  <c r="C11" i="17"/>
  <c r="O8" i="17"/>
  <c r="K7" i="17"/>
  <c r="H557" i="21"/>
  <c r="H558" i="21"/>
  <c r="G557" i="21"/>
  <c r="G558" i="21"/>
  <c r="F557" i="21"/>
  <c r="F558" i="21"/>
  <c r="E557" i="21"/>
  <c r="E558" i="21"/>
  <c r="D557" i="21"/>
  <c r="D558" i="21"/>
  <c r="C557" i="21"/>
  <c r="C558" i="21"/>
  <c r="O556" i="21"/>
  <c r="O555" i="21"/>
  <c r="H553" i="21"/>
  <c r="H554" i="21"/>
  <c r="G553" i="21"/>
  <c r="G554" i="21"/>
  <c r="F553" i="21"/>
  <c r="F554" i="21"/>
  <c r="E553" i="21"/>
  <c r="E554" i="21"/>
  <c r="D553" i="21"/>
  <c r="D554" i="21"/>
  <c r="C553" i="21"/>
  <c r="C554" i="21"/>
  <c r="O552" i="21"/>
  <c r="O551" i="21"/>
  <c r="D549" i="21"/>
  <c r="D550" i="21"/>
  <c r="H549" i="21"/>
  <c r="H550" i="21"/>
  <c r="G549" i="21"/>
  <c r="G550" i="21"/>
  <c r="F549" i="21"/>
  <c r="F550" i="21"/>
  <c r="E549" i="21"/>
  <c r="E550" i="21"/>
  <c r="C549" i="21"/>
  <c r="C550" i="21"/>
  <c r="O548" i="21"/>
  <c r="O547" i="21"/>
  <c r="H545" i="21"/>
  <c r="H546" i="21"/>
  <c r="G545" i="21"/>
  <c r="G546" i="21"/>
  <c r="F545" i="21"/>
  <c r="F546" i="21"/>
  <c r="E545" i="21"/>
  <c r="E546" i="21"/>
  <c r="D545" i="21"/>
  <c r="D546" i="21"/>
  <c r="C545" i="21"/>
  <c r="C546" i="21"/>
  <c r="O544" i="21"/>
  <c r="O543" i="21"/>
  <c r="H541" i="21"/>
  <c r="G541" i="21"/>
  <c r="G542" i="21"/>
  <c r="F541" i="21"/>
  <c r="F542" i="21"/>
  <c r="E541" i="21"/>
  <c r="E542" i="21"/>
  <c r="D541" i="21"/>
  <c r="D542" i="21"/>
  <c r="C541" i="21"/>
  <c r="C542" i="21"/>
  <c r="O540" i="21"/>
  <c r="O539" i="21"/>
  <c r="H537" i="21"/>
  <c r="G537" i="21"/>
  <c r="F537" i="21"/>
  <c r="E537" i="21"/>
  <c r="D537" i="21"/>
  <c r="C537" i="21"/>
  <c r="O536" i="21"/>
  <c r="O535" i="21"/>
  <c r="H533" i="21"/>
  <c r="G533" i="21"/>
  <c r="F533" i="21"/>
  <c r="E533" i="21"/>
  <c r="D533" i="21"/>
  <c r="C533" i="21"/>
  <c r="O532" i="21"/>
  <c r="O531" i="21"/>
  <c r="H529" i="21"/>
  <c r="H530" i="21"/>
  <c r="G529" i="21"/>
  <c r="G530" i="21"/>
  <c r="F529" i="21"/>
  <c r="F530" i="21"/>
  <c r="E529" i="21"/>
  <c r="E530" i="21"/>
  <c r="D529" i="21"/>
  <c r="D530" i="21"/>
  <c r="C529" i="21"/>
  <c r="C530" i="21"/>
  <c r="O528" i="21"/>
  <c r="O527" i="21"/>
  <c r="H524" i="21"/>
  <c r="G524" i="21"/>
  <c r="F524" i="21"/>
  <c r="E524" i="21"/>
  <c r="D524" i="21"/>
  <c r="C524" i="21"/>
  <c r="H523" i="21"/>
  <c r="G523" i="21"/>
  <c r="F523" i="21"/>
  <c r="E523" i="21"/>
  <c r="D523" i="21"/>
  <c r="H517" i="21"/>
  <c r="H518" i="21"/>
  <c r="G517" i="21"/>
  <c r="G518" i="21"/>
  <c r="F517" i="21"/>
  <c r="F518" i="21"/>
  <c r="E517" i="21"/>
  <c r="E518" i="21"/>
  <c r="D517" i="21"/>
  <c r="D518" i="21"/>
  <c r="C517" i="21"/>
  <c r="C518" i="21"/>
  <c r="O516" i="21"/>
  <c r="O515" i="21"/>
  <c r="H513" i="21"/>
  <c r="H514" i="21"/>
  <c r="G513" i="21"/>
  <c r="G514" i="21"/>
  <c r="F513" i="21"/>
  <c r="F514" i="21"/>
  <c r="E513" i="21"/>
  <c r="E514" i="21"/>
  <c r="D513" i="21"/>
  <c r="D514" i="21"/>
  <c r="C513" i="21"/>
  <c r="C514" i="21"/>
  <c r="O512" i="21"/>
  <c r="O511" i="21"/>
  <c r="H509" i="21"/>
  <c r="H510" i="21"/>
  <c r="G509" i="21"/>
  <c r="G510" i="21"/>
  <c r="F509" i="21"/>
  <c r="F510" i="21"/>
  <c r="E509" i="21"/>
  <c r="E510" i="21"/>
  <c r="D509" i="21"/>
  <c r="D510" i="21"/>
  <c r="C509" i="21"/>
  <c r="C510" i="21"/>
  <c r="O508" i="21"/>
  <c r="O507" i="21"/>
  <c r="H505" i="21"/>
  <c r="H506" i="21"/>
  <c r="G505" i="21"/>
  <c r="G506" i="21"/>
  <c r="F505" i="21"/>
  <c r="F506" i="21"/>
  <c r="E505" i="21"/>
  <c r="E506" i="21"/>
  <c r="D505" i="21"/>
  <c r="D506" i="21"/>
  <c r="C505" i="21"/>
  <c r="C506" i="21"/>
  <c r="O504" i="21"/>
  <c r="O503" i="21"/>
  <c r="H501" i="21"/>
  <c r="H502" i="21"/>
  <c r="G501" i="21"/>
  <c r="G502" i="21"/>
  <c r="F501" i="21"/>
  <c r="F502" i="21"/>
  <c r="E501" i="21"/>
  <c r="E502" i="21"/>
  <c r="D501" i="21"/>
  <c r="D502" i="21"/>
  <c r="C501" i="21"/>
  <c r="C502" i="21"/>
  <c r="O500" i="21"/>
  <c r="O499" i="21"/>
  <c r="H497" i="21"/>
  <c r="G497" i="21"/>
  <c r="F497" i="21"/>
  <c r="E497" i="21"/>
  <c r="D497" i="21"/>
  <c r="C497" i="21"/>
  <c r="O496" i="21"/>
  <c r="O495" i="21"/>
  <c r="H493" i="21"/>
  <c r="G493" i="21"/>
  <c r="G494" i="21"/>
  <c r="F493" i="21"/>
  <c r="F494" i="21"/>
  <c r="E493" i="21"/>
  <c r="D493" i="21"/>
  <c r="C493" i="21"/>
  <c r="C494" i="21"/>
  <c r="O492" i="21"/>
  <c r="O491" i="21"/>
  <c r="H489" i="21"/>
  <c r="H490" i="21"/>
  <c r="G489" i="21"/>
  <c r="G490" i="21"/>
  <c r="F489" i="21"/>
  <c r="F490" i="21"/>
  <c r="E489" i="21"/>
  <c r="E490" i="21"/>
  <c r="D489" i="21"/>
  <c r="D490" i="21"/>
  <c r="C489" i="21"/>
  <c r="C490" i="21"/>
  <c r="O488" i="21"/>
  <c r="O487" i="21"/>
  <c r="H484" i="21"/>
  <c r="G484" i="21"/>
  <c r="F484" i="21"/>
  <c r="E484" i="21"/>
  <c r="D484" i="21"/>
  <c r="C484" i="21"/>
  <c r="H483" i="21"/>
  <c r="G483" i="21"/>
  <c r="F483" i="21"/>
  <c r="E483" i="21"/>
  <c r="D483" i="21"/>
  <c r="H477" i="21"/>
  <c r="H478" i="21"/>
  <c r="G477" i="21"/>
  <c r="F477" i="21"/>
  <c r="F478" i="21"/>
  <c r="E477" i="21"/>
  <c r="D477" i="21"/>
  <c r="C477" i="21"/>
  <c r="C478" i="21"/>
  <c r="O476" i="21"/>
  <c r="O475" i="21"/>
  <c r="F473" i="21"/>
  <c r="F474" i="21"/>
  <c r="H473" i="21"/>
  <c r="H474" i="21"/>
  <c r="G473" i="21"/>
  <c r="G474" i="21"/>
  <c r="E473" i="21"/>
  <c r="E474" i="21"/>
  <c r="D473" i="21"/>
  <c r="D474" i="21"/>
  <c r="C473" i="21"/>
  <c r="C474" i="21"/>
  <c r="O472" i="21"/>
  <c r="O471" i="21"/>
  <c r="H469" i="21"/>
  <c r="H470" i="21"/>
  <c r="G469" i="21"/>
  <c r="G470" i="21"/>
  <c r="F469" i="21"/>
  <c r="F470" i="21"/>
  <c r="E469" i="21"/>
  <c r="E470" i="21"/>
  <c r="D469" i="21"/>
  <c r="D470" i="21"/>
  <c r="C469" i="21"/>
  <c r="C470" i="21"/>
  <c r="O468" i="21"/>
  <c r="O467" i="21"/>
  <c r="H465" i="21"/>
  <c r="H466" i="21"/>
  <c r="G465" i="21"/>
  <c r="G466" i="21"/>
  <c r="F465" i="21"/>
  <c r="F466" i="21"/>
  <c r="E465" i="21"/>
  <c r="E466" i="21"/>
  <c r="D465" i="21"/>
  <c r="D466" i="21"/>
  <c r="C465" i="21"/>
  <c r="C466" i="21"/>
  <c r="O464" i="21"/>
  <c r="O463" i="21"/>
  <c r="H461" i="21"/>
  <c r="H462" i="21"/>
  <c r="F461" i="21"/>
  <c r="F462" i="21"/>
  <c r="E461" i="21"/>
  <c r="E462" i="21"/>
  <c r="D461" i="21"/>
  <c r="C461" i="21"/>
  <c r="C462" i="21"/>
  <c r="O460" i="21"/>
  <c r="O459" i="21"/>
  <c r="H457" i="21"/>
  <c r="G457" i="21"/>
  <c r="F457" i="21"/>
  <c r="E457" i="21"/>
  <c r="D457" i="21"/>
  <c r="C457" i="21"/>
  <c r="O455" i="21"/>
  <c r="H453" i="21"/>
  <c r="H454" i="21"/>
  <c r="G453" i="21"/>
  <c r="G454" i="21"/>
  <c r="F453" i="21"/>
  <c r="F454" i="21"/>
  <c r="E453" i="21"/>
  <c r="D453" i="21"/>
  <c r="D454" i="21"/>
  <c r="C453" i="21"/>
  <c r="O452" i="21"/>
  <c r="O451" i="21"/>
  <c r="H449" i="21"/>
  <c r="G449" i="21"/>
  <c r="F449" i="21"/>
  <c r="E449" i="21"/>
  <c r="D449" i="21"/>
  <c r="C449" i="21"/>
  <c r="O448" i="21"/>
  <c r="O447" i="21"/>
  <c r="H444" i="21"/>
  <c r="G444" i="21"/>
  <c r="F444" i="21"/>
  <c r="E444" i="21"/>
  <c r="D444" i="21"/>
  <c r="C444" i="21"/>
  <c r="H443" i="21"/>
  <c r="G443" i="21"/>
  <c r="F443" i="21"/>
  <c r="E443" i="21"/>
  <c r="D443" i="21"/>
  <c r="H437" i="21"/>
  <c r="H438" i="21"/>
  <c r="G437" i="21"/>
  <c r="G438" i="21"/>
  <c r="F437" i="21"/>
  <c r="F438" i="21"/>
  <c r="E437" i="21"/>
  <c r="E438" i="21"/>
  <c r="D437" i="21"/>
  <c r="D438" i="21"/>
  <c r="C437" i="21"/>
  <c r="C438" i="21"/>
  <c r="O436" i="21"/>
  <c r="O435" i="21"/>
  <c r="H433" i="21"/>
  <c r="H434" i="21"/>
  <c r="G433" i="21"/>
  <c r="G434" i="21"/>
  <c r="F433" i="21"/>
  <c r="F434" i="21"/>
  <c r="E433" i="21"/>
  <c r="E434" i="21"/>
  <c r="D433" i="21"/>
  <c r="D434" i="21"/>
  <c r="C433" i="21"/>
  <c r="C434" i="21"/>
  <c r="O432" i="21"/>
  <c r="O431" i="21"/>
  <c r="H429" i="21"/>
  <c r="H430" i="21"/>
  <c r="G429" i="21"/>
  <c r="G430" i="21"/>
  <c r="F429" i="21"/>
  <c r="F430" i="21"/>
  <c r="E429" i="21"/>
  <c r="E430" i="21"/>
  <c r="D429" i="21"/>
  <c r="D430" i="21"/>
  <c r="C429" i="21"/>
  <c r="C430" i="21"/>
  <c r="O428" i="21"/>
  <c r="O427" i="21"/>
  <c r="H425" i="21"/>
  <c r="H426" i="21"/>
  <c r="G425" i="21"/>
  <c r="G426" i="21"/>
  <c r="F425" i="21"/>
  <c r="F426" i="21"/>
  <c r="E425" i="21"/>
  <c r="E426" i="21"/>
  <c r="D425" i="21"/>
  <c r="D426" i="21"/>
  <c r="C425" i="21"/>
  <c r="C426" i="21"/>
  <c r="O424" i="21"/>
  <c r="O423" i="21"/>
  <c r="H421" i="21"/>
  <c r="H422" i="21"/>
  <c r="G421" i="21"/>
  <c r="G422" i="21"/>
  <c r="F421" i="21"/>
  <c r="F422" i="21"/>
  <c r="E421" i="21"/>
  <c r="E422" i="21"/>
  <c r="D421" i="21"/>
  <c r="D422" i="21"/>
  <c r="C421" i="21"/>
  <c r="C422" i="21"/>
  <c r="O420" i="21"/>
  <c r="O419" i="21"/>
  <c r="H417" i="21"/>
  <c r="G417" i="21"/>
  <c r="F417" i="21"/>
  <c r="E417" i="21"/>
  <c r="D417" i="21"/>
  <c r="C417" i="21"/>
  <c r="O416" i="21"/>
  <c r="O415" i="21"/>
  <c r="H413" i="21"/>
  <c r="G413" i="21"/>
  <c r="G414" i="21"/>
  <c r="F413" i="21"/>
  <c r="F414" i="21"/>
  <c r="E413" i="21"/>
  <c r="D413" i="21"/>
  <c r="C413" i="21"/>
  <c r="O412" i="21"/>
  <c r="O411" i="21"/>
  <c r="H409" i="21"/>
  <c r="G409" i="21"/>
  <c r="G410" i="21"/>
  <c r="F409" i="21"/>
  <c r="F410" i="21"/>
  <c r="E409" i="21"/>
  <c r="D409" i="21"/>
  <c r="C409" i="21"/>
  <c r="C410" i="21"/>
  <c r="O408" i="21"/>
  <c r="O407" i="21"/>
  <c r="H404" i="21"/>
  <c r="H403" i="21"/>
  <c r="H405" i="21"/>
  <c r="H406" i="21"/>
  <c r="G404" i="21"/>
  <c r="F404" i="21"/>
  <c r="E404" i="21"/>
  <c r="D404" i="21"/>
  <c r="C404" i="21"/>
  <c r="G403" i="21"/>
  <c r="F403" i="21"/>
  <c r="E403" i="21"/>
  <c r="D403" i="21"/>
  <c r="H397" i="21"/>
  <c r="H398" i="21"/>
  <c r="G397" i="21"/>
  <c r="G398" i="21"/>
  <c r="F397" i="21"/>
  <c r="F398" i="21"/>
  <c r="E397" i="21"/>
  <c r="E398" i="21"/>
  <c r="D397" i="21"/>
  <c r="D398" i="21"/>
  <c r="C397" i="21"/>
  <c r="C398" i="21"/>
  <c r="O396" i="21"/>
  <c r="O395" i="21"/>
  <c r="H393" i="21"/>
  <c r="H394" i="21"/>
  <c r="G393" i="21"/>
  <c r="G394" i="21"/>
  <c r="F393" i="21"/>
  <c r="F394" i="21"/>
  <c r="E393" i="21"/>
  <c r="E394" i="21"/>
  <c r="D393" i="21"/>
  <c r="D394" i="21"/>
  <c r="C393" i="21"/>
  <c r="C394" i="21"/>
  <c r="O392" i="21"/>
  <c r="O391" i="21"/>
  <c r="H389" i="21"/>
  <c r="H390" i="21"/>
  <c r="G389" i="21"/>
  <c r="G390" i="21"/>
  <c r="F389" i="21"/>
  <c r="F390" i="21"/>
  <c r="E389" i="21"/>
  <c r="E390" i="21"/>
  <c r="D389" i="21"/>
  <c r="D390" i="21"/>
  <c r="C389" i="21"/>
  <c r="C390" i="21"/>
  <c r="O388" i="21"/>
  <c r="O387" i="21"/>
  <c r="H385" i="21"/>
  <c r="H386" i="21"/>
  <c r="G385" i="21"/>
  <c r="G386" i="21"/>
  <c r="F385" i="21"/>
  <c r="F386" i="21"/>
  <c r="E385" i="21"/>
  <c r="E386" i="21"/>
  <c r="D385" i="21"/>
  <c r="D386" i="21"/>
  <c r="C385" i="21"/>
  <c r="C386" i="21"/>
  <c r="O384" i="21"/>
  <c r="O383" i="21"/>
  <c r="H381" i="21"/>
  <c r="H382" i="21"/>
  <c r="G381" i="21"/>
  <c r="G382" i="21"/>
  <c r="F381" i="21"/>
  <c r="F382" i="21"/>
  <c r="E381" i="21"/>
  <c r="E382" i="21"/>
  <c r="D381" i="21"/>
  <c r="D382" i="21"/>
  <c r="C381" i="21"/>
  <c r="C382" i="21"/>
  <c r="O380" i="21"/>
  <c r="O379" i="21"/>
  <c r="H377" i="21"/>
  <c r="G377" i="21"/>
  <c r="F377" i="21"/>
  <c r="E377" i="21"/>
  <c r="D377" i="21"/>
  <c r="C377" i="21"/>
  <c r="O376" i="21"/>
  <c r="O375" i="21"/>
  <c r="H373" i="21"/>
  <c r="G373" i="21"/>
  <c r="F373" i="21"/>
  <c r="F374" i="21"/>
  <c r="E373" i="21"/>
  <c r="D373" i="21"/>
  <c r="C373" i="21"/>
  <c r="C374" i="21"/>
  <c r="O372" i="21"/>
  <c r="O371" i="21"/>
  <c r="H369" i="21"/>
  <c r="H370" i="21"/>
  <c r="G369" i="21"/>
  <c r="G370" i="21"/>
  <c r="F369" i="21"/>
  <c r="F370" i="21"/>
  <c r="E369" i="21"/>
  <c r="E370" i="21"/>
  <c r="D369" i="21"/>
  <c r="C369" i="21"/>
  <c r="C370" i="21"/>
  <c r="O368" i="21"/>
  <c r="O367" i="21"/>
  <c r="H364" i="21"/>
  <c r="G364" i="21"/>
  <c r="F364" i="21"/>
  <c r="E364" i="21"/>
  <c r="D364" i="21"/>
  <c r="C364" i="21"/>
  <c r="H363" i="21"/>
  <c r="G363" i="21"/>
  <c r="F363" i="21"/>
  <c r="E363" i="21"/>
  <c r="D363" i="21"/>
  <c r="H357" i="21"/>
  <c r="H358" i="21"/>
  <c r="G357" i="21"/>
  <c r="G358" i="21"/>
  <c r="F357" i="21"/>
  <c r="F358" i="21"/>
  <c r="E357" i="21"/>
  <c r="E358" i="21"/>
  <c r="D357" i="21"/>
  <c r="D358" i="21"/>
  <c r="C357" i="21"/>
  <c r="C358" i="21"/>
  <c r="O356" i="21"/>
  <c r="C354" i="21"/>
  <c r="O352" i="21"/>
  <c r="H349" i="21"/>
  <c r="H350" i="21"/>
  <c r="G349" i="21"/>
  <c r="G350" i="21"/>
  <c r="F349" i="21"/>
  <c r="F350" i="21"/>
  <c r="E349" i="21"/>
  <c r="E350" i="21"/>
  <c r="D349" i="21"/>
  <c r="D350" i="21"/>
  <c r="C349" i="21"/>
  <c r="C350" i="21"/>
  <c r="O348" i="21"/>
  <c r="H345" i="21"/>
  <c r="H346" i="21"/>
  <c r="G345" i="21"/>
  <c r="G346" i="21"/>
  <c r="F345" i="21"/>
  <c r="F346" i="21"/>
  <c r="E345" i="21"/>
  <c r="E346" i="21"/>
  <c r="D345" i="21"/>
  <c r="D346" i="21"/>
  <c r="C345" i="21"/>
  <c r="C346" i="21"/>
  <c r="O344" i="21"/>
  <c r="H341" i="21"/>
  <c r="H342" i="21"/>
  <c r="G341" i="21"/>
  <c r="G342" i="21"/>
  <c r="F341" i="21"/>
  <c r="F342" i="21"/>
  <c r="E341" i="21"/>
  <c r="E342" i="21"/>
  <c r="D341" i="21"/>
  <c r="D342" i="21"/>
  <c r="C341" i="21"/>
  <c r="C342" i="21"/>
  <c r="O340" i="21"/>
  <c r="H337" i="21"/>
  <c r="G337" i="21"/>
  <c r="F337" i="21"/>
  <c r="E337" i="21"/>
  <c r="D337" i="21"/>
  <c r="C337" i="21"/>
  <c r="O336" i="21"/>
  <c r="O335" i="21"/>
  <c r="H333" i="21"/>
  <c r="G333" i="21"/>
  <c r="F333" i="21"/>
  <c r="F334" i="21"/>
  <c r="E333" i="21"/>
  <c r="E334" i="21"/>
  <c r="D333" i="21"/>
  <c r="D334" i="21"/>
  <c r="C333" i="21"/>
  <c r="O332" i="21"/>
  <c r="H329" i="21"/>
  <c r="H330" i="21"/>
  <c r="G329" i="21"/>
  <c r="G330" i="21"/>
  <c r="F329" i="21"/>
  <c r="F330" i="21"/>
  <c r="E329" i="21"/>
  <c r="E330" i="21"/>
  <c r="D329" i="21"/>
  <c r="D330" i="21"/>
  <c r="C329" i="21"/>
  <c r="C330" i="21"/>
  <c r="O328" i="21"/>
  <c r="O329" i="21"/>
  <c r="O330" i="21"/>
  <c r="H323" i="21"/>
  <c r="G323" i="21"/>
  <c r="F323" i="21"/>
  <c r="E323" i="21"/>
  <c r="D323" i="21"/>
  <c r="H317" i="21"/>
  <c r="H318" i="21"/>
  <c r="G317" i="21"/>
  <c r="G318" i="21"/>
  <c r="F317" i="21"/>
  <c r="F318" i="21"/>
  <c r="E317" i="21"/>
  <c r="E318" i="21"/>
  <c r="D317" i="21"/>
  <c r="D318" i="21"/>
  <c r="C317" i="21"/>
  <c r="C318" i="21"/>
  <c r="O316" i="21"/>
  <c r="O315" i="21"/>
  <c r="H313" i="21"/>
  <c r="H314" i="21"/>
  <c r="G313" i="21"/>
  <c r="G314" i="21"/>
  <c r="F313" i="21"/>
  <c r="F314" i="21"/>
  <c r="E313" i="21"/>
  <c r="E314" i="21"/>
  <c r="D313" i="21"/>
  <c r="D314" i="21"/>
  <c r="C313" i="21"/>
  <c r="C314" i="21"/>
  <c r="O312" i="21"/>
  <c r="O311" i="21"/>
  <c r="H309" i="21"/>
  <c r="H310" i="21"/>
  <c r="G309" i="21"/>
  <c r="G310" i="21"/>
  <c r="F309" i="21"/>
  <c r="F310" i="21"/>
  <c r="E309" i="21"/>
  <c r="E310" i="21"/>
  <c r="D309" i="21"/>
  <c r="D310" i="21"/>
  <c r="C309" i="21"/>
  <c r="C310" i="21"/>
  <c r="O308" i="21"/>
  <c r="O307" i="21"/>
  <c r="H305" i="21"/>
  <c r="H306" i="21"/>
  <c r="G305" i="21"/>
  <c r="G306" i="21"/>
  <c r="F305" i="21"/>
  <c r="F306" i="21"/>
  <c r="E305" i="21"/>
  <c r="E306" i="21"/>
  <c r="D305" i="21"/>
  <c r="D306" i="21"/>
  <c r="C305" i="21"/>
  <c r="C306" i="21"/>
  <c r="O304" i="21"/>
  <c r="O303" i="21"/>
  <c r="G302" i="21"/>
  <c r="E302" i="21"/>
  <c r="C302" i="21"/>
  <c r="O300" i="21"/>
  <c r="O299" i="21"/>
  <c r="H297" i="21"/>
  <c r="G297" i="21"/>
  <c r="F297" i="21"/>
  <c r="E297" i="21"/>
  <c r="D297" i="21"/>
  <c r="C297" i="21"/>
  <c r="O296" i="21"/>
  <c r="O295" i="21"/>
  <c r="H293" i="21"/>
  <c r="H294" i="21"/>
  <c r="G293" i="21"/>
  <c r="G294" i="21"/>
  <c r="F293" i="21"/>
  <c r="F294" i="21"/>
  <c r="E293" i="21"/>
  <c r="E294" i="21"/>
  <c r="D293" i="21"/>
  <c r="D294" i="21"/>
  <c r="C293" i="21"/>
  <c r="C294" i="21"/>
  <c r="O292" i="21"/>
  <c r="O291" i="21"/>
  <c r="H289" i="21"/>
  <c r="H290" i="21"/>
  <c r="G290" i="21"/>
  <c r="F289" i="21"/>
  <c r="F290" i="21"/>
  <c r="E289" i="21"/>
  <c r="E290" i="21"/>
  <c r="D289" i="21"/>
  <c r="D290" i="21"/>
  <c r="C289" i="21"/>
  <c r="C290" i="21"/>
  <c r="O288" i="21"/>
  <c r="O287" i="21"/>
  <c r="H284" i="21"/>
  <c r="G284" i="21"/>
  <c r="F284" i="21"/>
  <c r="E284" i="21"/>
  <c r="D284" i="21"/>
  <c r="C284" i="21"/>
  <c r="H283" i="21"/>
  <c r="G283" i="21"/>
  <c r="F283" i="21"/>
  <c r="E283" i="21"/>
  <c r="D283" i="21"/>
  <c r="H277" i="21"/>
  <c r="H278" i="21"/>
  <c r="G277" i="21"/>
  <c r="G278" i="21"/>
  <c r="F277" i="21"/>
  <c r="F278" i="21"/>
  <c r="E277" i="21"/>
  <c r="E278" i="21"/>
  <c r="D277" i="21"/>
  <c r="D278" i="21"/>
  <c r="C277" i="21"/>
  <c r="C278" i="21"/>
  <c r="O276" i="21"/>
  <c r="O275" i="21"/>
  <c r="C273" i="21"/>
  <c r="C274" i="21"/>
  <c r="H273" i="21"/>
  <c r="H274" i="21"/>
  <c r="G273" i="21"/>
  <c r="G274" i="21"/>
  <c r="F273" i="21"/>
  <c r="F274" i="21"/>
  <c r="E273" i="21"/>
  <c r="E274" i="21"/>
  <c r="D273" i="21"/>
  <c r="D274" i="21"/>
  <c r="O272" i="21"/>
  <c r="O271" i="21"/>
  <c r="H269" i="21"/>
  <c r="H270" i="21"/>
  <c r="G269" i="21"/>
  <c r="G270" i="21"/>
  <c r="F269" i="21"/>
  <c r="F270" i="21"/>
  <c r="E269" i="21"/>
  <c r="E270" i="21"/>
  <c r="D269" i="21"/>
  <c r="D270" i="21"/>
  <c r="C269" i="21"/>
  <c r="C270" i="21"/>
  <c r="O268" i="21"/>
  <c r="O267" i="21"/>
  <c r="C265" i="21"/>
  <c r="C266" i="21"/>
  <c r="H265" i="21"/>
  <c r="H266" i="21"/>
  <c r="G265" i="21"/>
  <c r="G266" i="21"/>
  <c r="F265" i="21"/>
  <c r="F266" i="21"/>
  <c r="E265" i="21"/>
  <c r="E266" i="21"/>
  <c r="D265" i="21"/>
  <c r="D266" i="21"/>
  <c r="O264" i="21"/>
  <c r="O263" i="21"/>
  <c r="H261" i="21"/>
  <c r="H262" i="21"/>
  <c r="G261" i="21"/>
  <c r="G262" i="21"/>
  <c r="F261" i="21"/>
  <c r="F262" i="21"/>
  <c r="E261" i="21"/>
  <c r="E262" i="21"/>
  <c r="D261" i="21"/>
  <c r="D262" i="21"/>
  <c r="C261" i="21"/>
  <c r="C262" i="21"/>
  <c r="O260" i="21"/>
  <c r="O259" i="21"/>
  <c r="H257" i="21"/>
  <c r="G257" i="21"/>
  <c r="F257" i="21"/>
  <c r="E257" i="21"/>
  <c r="D257" i="21"/>
  <c r="C257" i="21"/>
  <c r="O256" i="21"/>
  <c r="O255" i="21"/>
  <c r="H253" i="21"/>
  <c r="G253" i="21"/>
  <c r="F253" i="21"/>
  <c r="D253" i="21"/>
  <c r="C253" i="21"/>
  <c r="C254" i="21"/>
  <c r="O252" i="21"/>
  <c r="O251" i="21"/>
  <c r="H249" i="21"/>
  <c r="H250" i="21"/>
  <c r="G249" i="21"/>
  <c r="G250" i="21"/>
  <c r="F249" i="21"/>
  <c r="F250" i="21"/>
  <c r="E249" i="21"/>
  <c r="E250" i="21"/>
  <c r="D249" i="21"/>
  <c r="D250" i="21"/>
  <c r="C249" i="21"/>
  <c r="C250" i="21"/>
  <c r="O248" i="21"/>
  <c r="O247" i="21"/>
  <c r="H244" i="21"/>
  <c r="G244" i="21"/>
  <c r="F244" i="21"/>
  <c r="E244" i="21"/>
  <c r="D244" i="21"/>
  <c r="C244" i="21"/>
  <c r="H243" i="21"/>
  <c r="G243" i="21"/>
  <c r="F243" i="21"/>
  <c r="E243" i="21"/>
  <c r="D243" i="21"/>
  <c r="H237" i="21"/>
  <c r="H238" i="21"/>
  <c r="G237" i="21"/>
  <c r="G238" i="21"/>
  <c r="F237" i="21"/>
  <c r="F238" i="21"/>
  <c r="E237" i="21"/>
  <c r="E238" i="21"/>
  <c r="D237" i="21"/>
  <c r="D238" i="21"/>
  <c r="C237" i="21"/>
  <c r="C238" i="21"/>
  <c r="O236" i="21"/>
  <c r="O235" i="21"/>
  <c r="H233" i="21"/>
  <c r="H234" i="21"/>
  <c r="G233" i="21"/>
  <c r="G234" i="21"/>
  <c r="F233" i="21"/>
  <c r="F234" i="21"/>
  <c r="E233" i="21"/>
  <c r="E234" i="21"/>
  <c r="D233" i="21"/>
  <c r="D234" i="21"/>
  <c r="C233" i="21"/>
  <c r="C234" i="21"/>
  <c r="O232" i="21"/>
  <c r="O231" i="21"/>
  <c r="H229" i="21"/>
  <c r="H230" i="21"/>
  <c r="G229" i="21"/>
  <c r="G230" i="21"/>
  <c r="F229" i="21"/>
  <c r="F230" i="21"/>
  <c r="E229" i="21"/>
  <c r="E230" i="21"/>
  <c r="D229" i="21"/>
  <c r="D230" i="21"/>
  <c r="C229" i="21"/>
  <c r="C230" i="21"/>
  <c r="O228" i="21"/>
  <c r="O227" i="21"/>
  <c r="H225" i="21"/>
  <c r="H226" i="21"/>
  <c r="G225" i="21"/>
  <c r="G226" i="21"/>
  <c r="F225" i="21"/>
  <c r="F226" i="21"/>
  <c r="E225" i="21"/>
  <c r="E226" i="21"/>
  <c r="D225" i="21"/>
  <c r="D226" i="21"/>
  <c r="C225" i="21"/>
  <c r="C226" i="21"/>
  <c r="O224" i="21"/>
  <c r="O223" i="21"/>
  <c r="H221" i="21"/>
  <c r="H222" i="21"/>
  <c r="G221" i="21"/>
  <c r="G222" i="21"/>
  <c r="F221" i="21"/>
  <c r="F222" i="21"/>
  <c r="E221" i="21"/>
  <c r="E222" i="21"/>
  <c r="D221" i="21"/>
  <c r="D222" i="21"/>
  <c r="C221" i="21"/>
  <c r="C222" i="21"/>
  <c r="O220" i="21"/>
  <c r="O219" i="21"/>
  <c r="H217" i="21"/>
  <c r="G217" i="21"/>
  <c r="F217" i="21"/>
  <c r="E217" i="21"/>
  <c r="D217" i="21"/>
  <c r="C217" i="21"/>
  <c r="O216" i="21"/>
  <c r="O215" i="21"/>
  <c r="H213" i="21"/>
  <c r="H214" i="21"/>
  <c r="G213" i="21"/>
  <c r="F213" i="21"/>
  <c r="E213" i="21"/>
  <c r="D213" i="21"/>
  <c r="D214" i="21"/>
  <c r="C213" i="21"/>
  <c r="O212" i="21"/>
  <c r="O211" i="21"/>
  <c r="H209" i="21"/>
  <c r="G209" i="21"/>
  <c r="G210" i="21"/>
  <c r="F209" i="21"/>
  <c r="F210" i="21"/>
  <c r="E209" i="21"/>
  <c r="E210" i="21"/>
  <c r="D209" i="21"/>
  <c r="C209" i="21"/>
  <c r="C210" i="21"/>
  <c r="O208" i="21"/>
  <c r="O207" i="21"/>
  <c r="H204" i="21"/>
  <c r="G204" i="21"/>
  <c r="F204" i="21"/>
  <c r="E204" i="21"/>
  <c r="D204" i="21"/>
  <c r="C204" i="21"/>
  <c r="H203" i="21"/>
  <c r="G203" i="21"/>
  <c r="F203" i="21"/>
  <c r="E203" i="21"/>
  <c r="D203" i="21"/>
  <c r="H197" i="21"/>
  <c r="H198" i="21"/>
  <c r="G197" i="21"/>
  <c r="G198" i="21"/>
  <c r="F197" i="21"/>
  <c r="F198" i="21"/>
  <c r="E197" i="21"/>
  <c r="E198" i="21"/>
  <c r="D197" i="21"/>
  <c r="D198" i="21"/>
  <c r="C197" i="21"/>
  <c r="C198" i="21"/>
  <c r="O196" i="21"/>
  <c r="O195" i="21"/>
  <c r="H193" i="21"/>
  <c r="H194" i="21"/>
  <c r="G193" i="21"/>
  <c r="G194" i="21"/>
  <c r="F193" i="21"/>
  <c r="F194" i="21"/>
  <c r="E193" i="21"/>
  <c r="E194" i="21"/>
  <c r="D193" i="21"/>
  <c r="D194" i="21"/>
  <c r="C193" i="21"/>
  <c r="C194" i="21"/>
  <c r="O192" i="21"/>
  <c r="O191" i="21"/>
  <c r="H189" i="21"/>
  <c r="H190" i="21"/>
  <c r="G189" i="21"/>
  <c r="G190" i="21"/>
  <c r="F189" i="21"/>
  <c r="F190" i="21"/>
  <c r="E189" i="21"/>
  <c r="E190" i="21"/>
  <c r="D189" i="21"/>
  <c r="D190" i="21"/>
  <c r="C189" i="21"/>
  <c r="C190" i="21"/>
  <c r="O188" i="21"/>
  <c r="O187" i="21"/>
  <c r="E186" i="21"/>
  <c r="H185" i="21"/>
  <c r="H186" i="21"/>
  <c r="G185" i="21"/>
  <c r="G186" i="21"/>
  <c r="F185" i="21"/>
  <c r="F186" i="21"/>
  <c r="D185" i="21"/>
  <c r="D186" i="21"/>
  <c r="C185" i="21"/>
  <c r="C186" i="21"/>
  <c r="O184" i="21"/>
  <c r="O183" i="21"/>
  <c r="H181" i="21"/>
  <c r="H182" i="21"/>
  <c r="G181" i="21"/>
  <c r="G182" i="21"/>
  <c r="F181" i="21"/>
  <c r="F182" i="21"/>
  <c r="E181" i="21"/>
  <c r="E182" i="21"/>
  <c r="D181" i="21"/>
  <c r="D182" i="21"/>
  <c r="C181" i="21"/>
  <c r="C182" i="21"/>
  <c r="O180" i="21"/>
  <c r="O179" i="21"/>
  <c r="H177" i="21"/>
  <c r="G177" i="21"/>
  <c r="F177" i="21"/>
  <c r="E177" i="21"/>
  <c r="D177" i="21"/>
  <c r="C177" i="21"/>
  <c r="O176" i="21"/>
  <c r="O175" i="21"/>
  <c r="E173" i="21"/>
  <c r="E174" i="21"/>
  <c r="H173" i="21"/>
  <c r="H174" i="21"/>
  <c r="G173" i="21"/>
  <c r="G174" i="21"/>
  <c r="F173" i="21"/>
  <c r="F174" i="21"/>
  <c r="D173" i="21"/>
  <c r="C173" i="21"/>
  <c r="C174" i="21"/>
  <c r="O172" i="21"/>
  <c r="O171" i="21"/>
  <c r="H169" i="21"/>
  <c r="H170" i="21"/>
  <c r="G169" i="21"/>
  <c r="G170" i="21"/>
  <c r="F169" i="21"/>
  <c r="E169" i="21"/>
  <c r="E170" i="21"/>
  <c r="D169" i="21"/>
  <c r="C169" i="21"/>
  <c r="C170" i="21"/>
  <c r="O168" i="21"/>
  <c r="O167" i="21"/>
  <c r="H164" i="21"/>
  <c r="G164" i="21"/>
  <c r="F164" i="21"/>
  <c r="E164" i="21"/>
  <c r="D164" i="21"/>
  <c r="D165" i="21"/>
  <c r="D166" i="21"/>
  <c r="C164" i="21"/>
  <c r="H163" i="21"/>
  <c r="G163" i="21"/>
  <c r="F163" i="21"/>
  <c r="E163" i="21"/>
  <c r="H157" i="21"/>
  <c r="H158" i="21"/>
  <c r="G157" i="21"/>
  <c r="G158" i="21"/>
  <c r="F157" i="21"/>
  <c r="F158" i="21"/>
  <c r="E157" i="21"/>
  <c r="E158" i="21"/>
  <c r="D157" i="21"/>
  <c r="D158" i="21"/>
  <c r="C157" i="21"/>
  <c r="C158" i="21"/>
  <c r="O156" i="21"/>
  <c r="H153" i="21"/>
  <c r="H154" i="21"/>
  <c r="G153" i="21"/>
  <c r="G154" i="21"/>
  <c r="F153" i="21"/>
  <c r="F154" i="21"/>
  <c r="E153" i="21"/>
  <c r="E154" i="21"/>
  <c r="D153" i="21"/>
  <c r="D154" i="21"/>
  <c r="C153" i="21"/>
  <c r="C154" i="21"/>
  <c r="O152" i="21"/>
  <c r="E149" i="21"/>
  <c r="E150" i="21"/>
  <c r="H149" i="21"/>
  <c r="H150" i="21"/>
  <c r="G149" i="21"/>
  <c r="G150" i="21"/>
  <c r="F149" i="21"/>
  <c r="F150" i="21"/>
  <c r="D149" i="21"/>
  <c r="D150" i="21"/>
  <c r="C149" i="21"/>
  <c r="C150" i="21"/>
  <c r="O148" i="21"/>
  <c r="G145" i="21"/>
  <c r="G146" i="21"/>
  <c r="H145" i="21"/>
  <c r="H146" i="21"/>
  <c r="F145" i="21"/>
  <c r="F146" i="21"/>
  <c r="E145" i="21"/>
  <c r="E146" i="21"/>
  <c r="D145" i="21"/>
  <c r="D146" i="21"/>
  <c r="C145" i="21"/>
  <c r="C146" i="21"/>
  <c r="O144" i="21"/>
  <c r="H141" i="21"/>
  <c r="H142" i="21"/>
  <c r="G141" i="21"/>
  <c r="G142" i="21"/>
  <c r="F141" i="21"/>
  <c r="F142" i="21"/>
  <c r="E141" i="21"/>
  <c r="E142" i="21"/>
  <c r="D141" i="21"/>
  <c r="D142" i="21"/>
  <c r="C141" i="21"/>
  <c r="C142" i="21"/>
  <c r="O140" i="21"/>
  <c r="H137" i="21"/>
  <c r="G137" i="21"/>
  <c r="F137" i="21"/>
  <c r="E137" i="21"/>
  <c r="D137" i="21"/>
  <c r="C137" i="21"/>
  <c r="O136" i="21"/>
  <c r="H133" i="21"/>
  <c r="H134" i="21"/>
  <c r="G133" i="21"/>
  <c r="F133" i="21"/>
  <c r="E133" i="21"/>
  <c r="E134" i="21"/>
  <c r="D133" i="21"/>
  <c r="D134" i="21"/>
  <c r="C133" i="21"/>
  <c r="C134" i="21"/>
  <c r="O132" i="21"/>
  <c r="H129" i="21"/>
  <c r="H130" i="21"/>
  <c r="G129" i="21"/>
  <c r="G130" i="21"/>
  <c r="F129" i="21"/>
  <c r="F130" i="21"/>
  <c r="E130" i="21"/>
  <c r="D129" i="21"/>
  <c r="D130" i="21"/>
  <c r="C129" i="21"/>
  <c r="C130" i="21"/>
  <c r="O128" i="21"/>
  <c r="H124" i="21"/>
  <c r="G124" i="21"/>
  <c r="F124" i="21"/>
  <c r="E124" i="21"/>
  <c r="D124" i="21"/>
  <c r="C124" i="21"/>
  <c r="H123" i="21"/>
  <c r="G123" i="21"/>
  <c r="F123" i="21"/>
  <c r="E123" i="21"/>
  <c r="D123" i="21"/>
  <c r="D117" i="21"/>
  <c r="D118" i="21"/>
  <c r="H117" i="21"/>
  <c r="H118" i="21"/>
  <c r="G117" i="21"/>
  <c r="G118" i="21"/>
  <c r="F117" i="21"/>
  <c r="F118" i="21"/>
  <c r="E117" i="21"/>
  <c r="E118" i="21"/>
  <c r="C117" i="21"/>
  <c r="C118" i="21"/>
  <c r="O116" i="21"/>
  <c r="O115" i="21"/>
  <c r="H113" i="21"/>
  <c r="H114" i="21"/>
  <c r="G113" i="21"/>
  <c r="G114" i="21"/>
  <c r="F113" i="21"/>
  <c r="F114" i="21"/>
  <c r="E113" i="21"/>
  <c r="E114" i="21"/>
  <c r="D113" i="21"/>
  <c r="D114" i="21"/>
  <c r="C113" i="21"/>
  <c r="C114" i="21"/>
  <c r="O112" i="21"/>
  <c r="O111" i="21"/>
  <c r="H109" i="21"/>
  <c r="H110" i="21"/>
  <c r="G109" i="21"/>
  <c r="G110" i="21"/>
  <c r="F109" i="21"/>
  <c r="F110" i="21"/>
  <c r="E109" i="21"/>
  <c r="E110" i="21"/>
  <c r="D109" i="21"/>
  <c r="D110" i="21"/>
  <c r="C109" i="21"/>
  <c r="C110" i="21"/>
  <c r="O108" i="21"/>
  <c r="O107" i="21"/>
  <c r="H105" i="21"/>
  <c r="H106" i="21"/>
  <c r="G105" i="21"/>
  <c r="G106" i="21"/>
  <c r="F105" i="21"/>
  <c r="F106" i="21"/>
  <c r="E105" i="21"/>
  <c r="E106" i="21"/>
  <c r="D105" i="21"/>
  <c r="D106" i="21"/>
  <c r="C105" i="21"/>
  <c r="C106" i="21"/>
  <c r="O104" i="21"/>
  <c r="O103" i="21"/>
  <c r="H101" i="21"/>
  <c r="H102" i="21"/>
  <c r="G101" i="21"/>
  <c r="G102" i="21"/>
  <c r="F101" i="21"/>
  <c r="F102" i="21"/>
  <c r="E101" i="21"/>
  <c r="E102" i="21"/>
  <c r="D101" i="21"/>
  <c r="D102" i="21"/>
  <c r="C101" i="21"/>
  <c r="C102" i="21"/>
  <c r="O100" i="21"/>
  <c r="O99" i="21"/>
  <c r="H97" i="21"/>
  <c r="G97" i="21"/>
  <c r="F97" i="21"/>
  <c r="E97" i="21"/>
  <c r="D97" i="21"/>
  <c r="C97" i="21"/>
  <c r="O96" i="21"/>
  <c r="O95" i="21"/>
  <c r="H93" i="21"/>
  <c r="H94" i="21"/>
  <c r="G93" i="21"/>
  <c r="G94" i="21"/>
  <c r="F93" i="21"/>
  <c r="E93" i="21"/>
  <c r="D93" i="21"/>
  <c r="D94" i="21"/>
  <c r="C93" i="21"/>
  <c r="C94" i="21"/>
  <c r="O92" i="21"/>
  <c r="O91" i="21"/>
  <c r="H89" i="21"/>
  <c r="H90" i="21"/>
  <c r="G89" i="21"/>
  <c r="F89" i="21"/>
  <c r="F90" i="21"/>
  <c r="E89" i="21"/>
  <c r="E90" i="21"/>
  <c r="D89" i="21"/>
  <c r="D90" i="21"/>
  <c r="C89" i="21"/>
  <c r="C90" i="21"/>
  <c r="O88" i="21"/>
  <c r="O87" i="21"/>
  <c r="H84" i="21"/>
  <c r="G84" i="21"/>
  <c r="F84" i="21"/>
  <c r="E84" i="21"/>
  <c r="D84" i="21"/>
  <c r="C84" i="21"/>
  <c r="H83" i="21"/>
  <c r="G83" i="21"/>
  <c r="F83" i="21"/>
  <c r="E83" i="21"/>
  <c r="D83" i="21"/>
  <c r="H77" i="21"/>
  <c r="H78" i="21"/>
  <c r="G77" i="21"/>
  <c r="G78" i="21"/>
  <c r="F77" i="21"/>
  <c r="F78" i="21"/>
  <c r="E77" i="21"/>
  <c r="E78" i="21"/>
  <c r="D77" i="21"/>
  <c r="D78" i="21"/>
  <c r="C77" i="21"/>
  <c r="C78" i="21"/>
  <c r="O76" i="21"/>
  <c r="O75" i="21"/>
  <c r="H73" i="21"/>
  <c r="H74" i="21"/>
  <c r="G73" i="21"/>
  <c r="G74" i="21"/>
  <c r="F73" i="21"/>
  <c r="F74" i="21"/>
  <c r="E73" i="21"/>
  <c r="E74" i="21"/>
  <c r="D73" i="21"/>
  <c r="D74" i="21"/>
  <c r="C73" i="21"/>
  <c r="C74" i="21"/>
  <c r="O72" i="21"/>
  <c r="O71" i="21"/>
  <c r="H69" i="21"/>
  <c r="H70" i="21"/>
  <c r="G69" i="21"/>
  <c r="G70" i="21"/>
  <c r="F69" i="21"/>
  <c r="F70" i="21"/>
  <c r="E69" i="21"/>
  <c r="E70" i="21"/>
  <c r="D69" i="21"/>
  <c r="D70" i="21"/>
  <c r="C69" i="21"/>
  <c r="C70" i="21"/>
  <c r="O68" i="21"/>
  <c r="O67" i="21"/>
  <c r="H65" i="21"/>
  <c r="H66" i="21"/>
  <c r="G65" i="21"/>
  <c r="G66" i="21"/>
  <c r="F65" i="21"/>
  <c r="F66" i="21"/>
  <c r="E65" i="21"/>
  <c r="E66" i="21"/>
  <c r="D65" i="21"/>
  <c r="D66" i="21"/>
  <c r="C65" i="21"/>
  <c r="C66" i="21"/>
  <c r="O64" i="21"/>
  <c r="O63" i="21"/>
  <c r="H61" i="21"/>
  <c r="H62" i="21"/>
  <c r="G61" i="21"/>
  <c r="G62" i="21"/>
  <c r="F61" i="21"/>
  <c r="F62" i="21"/>
  <c r="E61" i="21"/>
  <c r="E62" i="21"/>
  <c r="D61" i="21"/>
  <c r="D62" i="21"/>
  <c r="C61" i="21"/>
  <c r="C62" i="21"/>
  <c r="O60" i="21"/>
  <c r="O59" i="21"/>
  <c r="H57" i="21"/>
  <c r="G57" i="21"/>
  <c r="F57" i="21"/>
  <c r="E57" i="21"/>
  <c r="D57" i="21"/>
  <c r="C57" i="21"/>
  <c r="O56" i="21"/>
  <c r="O55" i="21"/>
  <c r="H53" i="21"/>
  <c r="H54" i="21"/>
  <c r="G53" i="21"/>
  <c r="G54" i="21"/>
  <c r="F53" i="21"/>
  <c r="F54" i="21"/>
  <c r="E53" i="21"/>
  <c r="E54" i="21"/>
  <c r="D53" i="21"/>
  <c r="C53" i="21"/>
  <c r="C54" i="21"/>
  <c r="O52" i="21"/>
  <c r="O51" i="21"/>
  <c r="H49" i="21"/>
  <c r="H50" i="21"/>
  <c r="G49" i="21"/>
  <c r="G50" i="21"/>
  <c r="F49" i="21"/>
  <c r="F50" i="21"/>
  <c r="E49" i="21"/>
  <c r="E50" i="21"/>
  <c r="D49" i="21"/>
  <c r="D50" i="21"/>
  <c r="C49" i="21"/>
  <c r="C50" i="21"/>
  <c r="O48" i="21"/>
  <c r="O47" i="21"/>
  <c r="H44" i="21"/>
  <c r="G44" i="21"/>
  <c r="F44" i="21"/>
  <c r="E44" i="21"/>
  <c r="D44" i="21"/>
  <c r="C44" i="21"/>
  <c r="H43" i="21"/>
  <c r="G43" i="21"/>
  <c r="F43" i="21"/>
  <c r="E43" i="21"/>
  <c r="D43" i="21"/>
  <c r="G35" i="21"/>
  <c r="G37" i="21"/>
  <c r="G38" i="21"/>
  <c r="E35" i="21"/>
  <c r="E37" i="21"/>
  <c r="E38" i="21"/>
  <c r="C35" i="21"/>
  <c r="H33" i="21"/>
  <c r="H34" i="21"/>
  <c r="G33" i="21"/>
  <c r="G34" i="21"/>
  <c r="E33" i="21"/>
  <c r="E34" i="21"/>
  <c r="C33" i="21"/>
  <c r="C34" i="21"/>
  <c r="G27" i="21"/>
  <c r="G29" i="21"/>
  <c r="G30" i="21"/>
  <c r="F27" i="21"/>
  <c r="F29" i="21"/>
  <c r="F30" i="21"/>
  <c r="E27" i="21"/>
  <c r="E29" i="21"/>
  <c r="E30" i="21"/>
  <c r="C27" i="21"/>
  <c r="C29" i="21"/>
  <c r="C30" i="21"/>
  <c r="H23" i="21"/>
  <c r="G23" i="21"/>
  <c r="G25" i="21"/>
  <c r="G26" i="21"/>
  <c r="F23" i="21"/>
  <c r="F25" i="21"/>
  <c r="F26" i="21"/>
  <c r="E23" i="21"/>
  <c r="E25" i="21"/>
  <c r="E26" i="21"/>
  <c r="C23" i="21"/>
  <c r="C25" i="21"/>
  <c r="C26" i="21"/>
  <c r="H20" i="21"/>
  <c r="G20" i="21"/>
  <c r="G19" i="21"/>
  <c r="G21" i="21"/>
  <c r="G22" i="21"/>
  <c r="F20" i="21"/>
  <c r="E20" i="21"/>
  <c r="D20" i="21"/>
  <c r="H19" i="21"/>
  <c r="F19" i="21"/>
  <c r="E19" i="21"/>
  <c r="D19" i="21"/>
  <c r="C19" i="21"/>
  <c r="E15" i="21"/>
  <c r="E17" i="21"/>
  <c r="D15" i="21"/>
  <c r="D17" i="21"/>
  <c r="G15" i="21"/>
  <c r="G17" i="21"/>
  <c r="F15" i="21"/>
  <c r="F17" i="21"/>
  <c r="C15" i="21"/>
  <c r="C17" i="21"/>
  <c r="H12" i="21"/>
  <c r="G12" i="21"/>
  <c r="F12" i="21"/>
  <c r="E12" i="21"/>
  <c r="D12" i="21"/>
  <c r="H11" i="21"/>
  <c r="G11" i="21"/>
  <c r="F11" i="21"/>
  <c r="E11" i="21"/>
  <c r="D11" i="21"/>
  <c r="C11" i="21"/>
  <c r="H8" i="21"/>
  <c r="G8" i="21"/>
  <c r="F8" i="21"/>
  <c r="E8" i="21"/>
  <c r="D8" i="21"/>
  <c r="H7" i="21"/>
  <c r="H9" i="21"/>
  <c r="H10" i="21"/>
  <c r="G7" i="21"/>
  <c r="F7" i="21"/>
  <c r="E7" i="21"/>
  <c r="D7" i="21"/>
  <c r="C7" i="21"/>
  <c r="F263" i="1"/>
  <c r="B263" i="1"/>
  <c r="A263" i="1"/>
  <c r="F262" i="1"/>
  <c r="B262" i="1"/>
  <c r="A262" i="1"/>
  <c r="F261" i="1"/>
  <c r="B261" i="1"/>
  <c r="A261" i="1"/>
  <c r="G259" i="1"/>
  <c r="F259" i="1"/>
  <c r="B259" i="1"/>
  <c r="A259" i="1"/>
  <c r="G258" i="1"/>
  <c r="F258" i="1"/>
  <c r="B258" i="1"/>
  <c r="A258" i="1"/>
  <c r="C257" i="1"/>
  <c r="C254" i="1" s="1"/>
  <c r="G256" i="1"/>
  <c r="F256" i="1"/>
  <c r="B256" i="1"/>
  <c r="A256" i="1"/>
  <c r="G255" i="1"/>
  <c r="F255" i="1"/>
  <c r="B255" i="1"/>
  <c r="A255" i="1"/>
  <c r="A254" i="1"/>
  <c r="F250" i="1"/>
  <c r="A250" i="1"/>
  <c r="I244" i="1"/>
  <c r="C244" i="1"/>
  <c r="D244" i="1"/>
  <c r="I243" i="1"/>
  <c r="C243" i="1"/>
  <c r="D243" i="1"/>
  <c r="G241" i="1"/>
  <c r="I241" i="1"/>
  <c r="C242" i="1"/>
  <c r="C241" i="1"/>
  <c r="B241" i="1"/>
  <c r="D241" i="1"/>
  <c r="F241" i="1"/>
  <c r="A241" i="1"/>
  <c r="H240" i="1"/>
  <c r="I240" i="1"/>
  <c r="C240" i="1"/>
  <c r="D240" i="1"/>
  <c r="H239" i="1"/>
  <c r="I239" i="1"/>
  <c r="C239" i="1"/>
  <c r="D239" i="1"/>
  <c r="H238" i="1"/>
  <c r="C238" i="1"/>
  <c r="H237" i="1"/>
  <c r="I237" i="1"/>
  <c r="C237" i="1"/>
  <c r="H236" i="1"/>
  <c r="I236" i="1"/>
  <c r="C236" i="1"/>
  <c r="G235" i="1"/>
  <c r="G234" i="1"/>
  <c r="F235" i="1"/>
  <c r="B235" i="1"/>
  <c r="A235" i="1"/>
  <c r="F231" i="1"/>
  <c r="A231" i="1"/>
  <c r="I225" i="1"/>
  <c r="C225" i="1"/>
  <c r="D225" i="1"/>
  <c r="I224" i="1"/>
  <c r="C224" i="1"/>
  <c r="D224" i="1"/>
  <c r="I223" i="1"/>
  <c r="C223" i="1"/>
  <c r="C222" i="1"/>
  <c r="G222" i="1"/>
  <c r="F222" i="1"/>
  <c r="B222" i="1"/>
  <c r="A222" i="1"/>
  <c r="A216" i="1"/>
  <c r="A215" i="1"/>
  <c r="H221" i="1"/>
  <c r="I221" i="1"/>
  <c r="C221" i="1"/>
  <c r="D221" i="1"/>
  <c r="H220" i="1"/>
  <c r="I220" i="1"/>
  <c r="C220" i="1"/>
  <c r="D220" i="1"/>
  <c r="H219" i="1"/>
  <c r="C219" i="1"/>
  <c r="C217" i="1"/>
  <c r="C218" i="1"/>
  <c r="C216" i="1"/>
  <c r="H218" i="1"/>
  <c r="I218" i="1"/>
  <c r="G216" i="1"/>
  <c r="F216" i="1"/>
  <c r="B216" i="1"/>
  <c r="B215" i="1"/>
  <c r="F212" i="1"/>
  <c r="A212" i="1"/>
  <c r="G204" i="1"/>
  <c r="I204" i="1"/>
  <c r="C207" i="1"/>
  <c r="D207" i="1"/>
  <c r="I206" i="1"/>
  <c r="C206" i="1"/>
  <c r="D206" i="1"/>
  <c r="C205" i="1"/>
  <c r="D205" i="1"/>
  <c r="F204" i="1"/>
  <c r="F198" i="1"/>
  <c r="F197" i="1"/>
  <c r="B204" i="1"/>
  <c r="A204" i="1"/>
  <c r="H203" i="1"/>
  <c r="I203" i="1"/>
  <c r="C203" i="1"/>
  <c r="D203" i="1"/>
  <c r="H202" i="1"/>
  <c r="I202" i="1"/>
  <c r="C202" i="1"/>
  <c r="D202" i="1"/>
  <c r="H201" i="1"/>
  <c r="C201" i="1"/>
  <c r="H200" i="1"/>
  <c r="I200" i="1"/>
  <c r="H199" i="1"/>
  <c r="I199" i="1"/>
  <c r="C199" i="1"/>
  <c r="C198" i="1"/>
  <c r="B198" i="1"/>
  <c r="D198" i="1"/>
  <c r="G198" i="1"/>
  <c r="A198" i="1"/>
  <c r="G197" i="1"/>
  <c r="B197" i="1"/>
  <c r="F194" i="1"/>
  <c r="A194" i="1"/>
  <c r="I188" i="1"/>
  <c r="C188" i="1"/>
  <c r="D188" i="1"/>
  <c r="I187" i="1"/>
  <c r="C187" i="1"/>
  <c r="D187" i="1"/>
  <c r="I186" i="1"/>
  <c r="C186" i="1"/>
  <c r="D186" i="1"/>
  <c r="G185" i="1"/>
  <c r="F185" i="1"/>
  <c r="F179" i="1"/>
  <c r="F178" i="1"/>
  <c r="C185" i="1"/>
  <c r="B185" i="1"/>
  <c r="D185" i="1"/>
  <c r="A185" i="1"/>
  <c r="H184" i="1"/>
  <c r="I184" i="1"/>
  <c r="C184" i="1"/>
  <c r="D184" i="1"/>
  <c r="H183" i="1"/>
  <c r="I183" i="1"/>
  <c r="C183" i="1"/>
  <c r="D183" i="1"/>
  <c r="H182" i="1"/>
  <c r="C182" i="1"/>
  <c r="H181" i="1"/>
  <c r="I181" i="1"/>
  <c r="C181" i="1"/>
  <c r="D181" i="1"/>
  <c r="H180" i="1"/>
  <c r="H179" i="1"/>
  <c r="C180" i="1"/>
  <c r="D180" i="1"/>
  <c r="G179" i="1"/>
  <c r="B179" i="1"/>
  <c r="B178" i="1"/>
  <c r="A179" i="1"/>
  <c r="G178" i="1"/>
  <c r="F175" i="1"/>
  <c r="A175" i="1"/>
  <c r="I169" i="1"/>
  <c r="C169" i="1"/>
  <c r="D169" i="1"/>
  <c r="I168" i="1"/>
  <c r="C168" i="1"/>
  <c r="D168" i="1"/>
  <c r="G166" i="1"/>
  <c r="I166" i="1"/>
  <c r="C166" i="1"/>
  <c r="B166" i="1"/>
  <c r="D166" i="1"/>
  <c r="F166" i="1"/>
  <c r="F160" i="1"/>
  <c r="F159" i="1"/>
  <c r="A166" i="1"/>
  <c r="A160" i="1"/>
  <c r="A159" i="1"/>
  <c r="H165" i="1"/>
  <c r="I165" i="1"/>
  <c r="C165" i="1"/>
  <c r="D165" i="1"/>
  <c r="H164" i="1"/>
  <c r="I164" i="1"/>
  <c r="C164" i="1"/>
  <c r="C161" i="1"/>
  <c r="C162" i="1"/>
  <c r="C163" i="1"/>
  <c r="C160" i="1"/>
  <c r="H163" i="1"/>
  <c r="H162" i="1"/>
  <c r="I162" i="1"/>
  <c r="D162" i="1"/>
  <c r="H161" i="1"/>
  <c r="I161" i="1"/>
  <c r="D161" i="1"/>
  <c r="G160" i="1"/>
  <c r="B160" i="1"/>
  <c r="B159" i="1"/>
  <c r="G159" i="1"/>
  <c r="F156" i="1"/>
  <c r="A156" i="1"/>
  <c r="I150" i="1"/>
  <c r="C150" i="1"/>
  <c r="D150" i="1"/>
  <c r="I149" i="1"/>
  <c r="C149" i="1"/>
  <c r="D149" i="1"/>
  <c r="I148" i="1"/>
  <c r="C148" i="1"/>
  <c r="C147" i="1"/>
  <c r="G147" i="1"/>
  <c r="F147" i="1"/>
  <c r="F141" i="1"/>
  <c r="F140" i="1"/>
  <c r="B147" i="1"/>
  <c r="D147" i="1"/>
  <c r="A147" i="1"/>
  <c r="H146" i="1"/>
  <c r="I146" i="1"/>
  <c r="C146" i="1"/>
  <c r="D146" i="1"/>
  <c r="C145" i="1"/>
  <c r="D145" i="1"/>
  <c r="H144" i="1"/>
  <c r="C144" i="1"/>
  <c r="C143" i="1"/>
  <c r="H142" i="1"/>
  <c r="H141" i="1"/>
  <c r="C142" i="1"/>
  <c r="G141" i="1"/>
  <c r="G140" i="1"/>
  <c r="B141" i="1"/>
  <c r="B140" i="1"/>
  <c r="A141" i="1"/>
  <c r="A140" i="1"/>
  <c r="F137" i="1"/>
  <c r="A137" i="1"/>
  <c r="I131" i="1"/>
  <c r="C131" i="1"/>
  <c r="D131" i="1"/>
  <c r="I130" i="1"/>
  <c r="C130" i="1"/>
  <c r="D130" i="1"/>
  <c r="G128" i="1"/>
  <c r="I128" i="1"/>
  <c r="C129" i="1"/>
  <c r="D129" i="1"/>
  <c r="F128" i="1"/>
  <c r="B128" i="1"/>
  <c r="A128" i="1"/>
  <c r="H127" i="1"/>
  <c r="I127" i="1"/>
  <c r="C127" i="1"/>
  <c r="D127" i="1"/>
  <c r="H126" i="1"/>
  <c r="I126" i="1"/>
  <c r="C126" i="1"/>
  <c r="D126" i="1"/>
  <c r="H125" i="1"/>
  <c r="H123" i="1"/>
  <c r="H124" i="1"/>
  <c r="H122" i="1"/>
  <c r="C125" i="1"/>
  <c r="I124" i="1"/>
  <c r="C124" i="1"/>
  <c r="D124" i="1"/>
  <c r="I123" i="1"/>
  <c r="C123" i="1"/>
  <c r="C122" i="1"/>
  <c r="G122" i="1"/>
  <c r="F122" i="1"/>
  <c r="B122" i="1"/>
  <c r="B121" i="1"/>
  <c r="A122" i="1"/>
  <c r="G121" i="1"/>
  <c r="F121" i="1"/>
  <c r="F118" i="1"/>
  <c r="A118" i="1"/>
  <c r="I112" i="1"/>
  <c r="C112" i="1"/>
  <c r="D112" i="1"/>
  <c r="I111" i="1"/>
  <c r="C111" i="1"/>
  <c r="D111" i="1"/>
  <c r="I110" i="1"/>
  <c r="C110" i="1"/>
  <c r="D110" i="1"/>
  <c r="G109" i="1"/>
  <c r="F109" i="1"/>
  <c r="C109" i="1"/>
  <c r="B109" i="1"/>
  <c r="D109" i="1"/>
  <c r="A109" i="1"/>
  <c r="H108" i="1"/>
  <c r="I108" i="1"/>
  <c r="C108" i="1"/>
  <c r="D108" i="1"/>
  <c r="H107" i="1"/>
  <c r="I107" i="1"/>
  <c r="C107" i="1"/>
  <c r="D107" i="1"/>
  <c r="C106" i="1"/>
  <c r="H105" i="1"/>
  <c r="I105" i="1"/>
  <c r="C105" i="1"/>
  <c r="H104" i="1"/>
  <c r="C104" i="1"/>
  <c r="C103" i="1"/>
  <c r="B103" i="1"/>
  <c r="D103" i="1"/>
  <c r="G103" i="1"/>
  <c r="F103" i="1"/>
  <c r="B102" i="1"/>
  <c r="A103" i="1"/>
  <c r="A102" i="1"/>
  <c r="F99" i="1"/>
  <c r="A99" i="1"/>
  <c r="I93" i="1"/>
  <c r="C93" i="1"/>
  <c r="D93" i="1"/>
  <c r="C92" i="1"/>
  <c r="D92" i="1"/>
  <c r="I91" i="1"/>
  <c r="C91" i="1"/>
  <c r="C90" i="1"/>
  <c r="B90" i="1"/>
  <c r="D90" i="1"/>
  <c r="G90" i="1"/>
  <c r="G84" i="1"/>
  <c r="G83" i="1"/>
  <c r="F90" i="1"/>
  <c r="B84" i="1"/>
  <c r="B83" i="1"/>
  <c r="A90" i="1"/>
  <c r="H89" i="1"/>
  <c r="I89" i="1"/>
  <c r="C89" i="1"/>
  <c r="D89" i="1"/>
  <c r="H88" i="1"/>
  <c r="I88" i="1"/>
  <c r="C88" i="1"/>
  <c r="D88" i="1"/>
  <c r="H87" i="1"/>
  <c r="H85" i="1"/>
  <c r="H86" i="1"/>
  <c r="H84" i="1"/>
  <c r="I84" i="1"/>
  <c r="C87" i="1"/>
  <c r="C86" i="1"/>
  <c r="C84" i="1"/>
  <c r="I86" i="1"/>
  <c r="I85" i="1"/>
  <c r="F84" i="1"/>
  <c r="A84" i="1"/>
  <c r="A83" i="1"/>
  <c r="F80" i="1"/>
  <c r="A80" i="1"/>
  <c r="I74" i="1"/>
  <c r="I73" i="1"/>
  <c r="C73" i="1"/>
  <c r="D73" i="1"/>
  <c r="G71" i="1"/>
  <c r="I71" i="1"/>
  <c r="C72" i="1"/>
  <c r="D72" i="1"/>
  <c r="F71" i="1"/>
  <c r="B71" i="1"/>
  <c r="B65" i="1"/>
  <c r="B64" i="1"/>
  <c r="A71" i="1"/>
  <c r="H70" i="1"/>
  <c r="I70" i="1"/>
  <c r="C70" i="1"/>
  <c r="D70" i="1"/>
  <c r="H69" i="1"/>
  <c r="I69" i="1"/>
  <c r="C69" i="1"/>
  <c r="D69" i="1"/>
  <c r="H68" i="1"/>
  <c r="C68" i="1"/>
  <c r="H67" i="1"/>
  <c r="I67" i="1"/>
  <c r="C67" i="1"/>
  <c r="H66" i="1"/>
  <c r="I66" i="1"/>
  <c r="C66" i="1"/>
  <c r="D66" i="1"/>
  <c r="G65" i="1"/>
  <c r="G64" i="1"/>
  <c r="F65" i="1"/>
  <c r="F64" i="1"/>
  <c r="A65" i="1"/>
  <c r="A64" i="1"/>
  <c r="F61" i="1"/>
  <c r="A61" i="1"/>
  <c r="I55" i="1"/>
  <c r="C55" i="1"/>
  <c r="D55" i="1"/>
  <c r="I54" i="1"/>
  <c r="C54" i="1"/>
  <c r="D54" i="1"/>
  <c r="I53" i="1"/>
  <c r="G52" i="1"/>
  <c r="I52" i="1"/>
  <c r="C52" i="1"/>
  <c r="B52" i="1"/>
  <c r="D52" i="1"/>
  <c r="F52" i="1"/>
  <c r="A52" i="1"/>
  <c r="A46" i="1"/>
  <c r="A45" i="1"/>
  <c r="H51" i="1"/>
  <c r="I51" i="1"/>
  <c r="C51" i="1"/>
  <c r="D51" i="1"/>
  <c r="H50" i="1"/>
  <c r="I50" i="1"/>
  <c r="C50" i="1"/>
  <c r="D50" i="1"/>
  <c r="H49" i="1"/>
  <c r="C49" i="1"/>
  <c r="C47" i="1"/>
  <c r="C46" i="1"/>
  <c r="H47" i="1"/>
  <c r="I47" i="1"/>
  <c r="D47" i="1"/>
  <c r="G46" i="1"/>
  <c r="G45" i="1"/>
  <c r="F46" i="1"/>
  <c r="F45" i="1"/>
  <c r="B46" i="1"/>
  <c r="B45" i="1"/>
  <c r="F42" i="1"/>
  <c r="A42" i="1"/>
  <c r="I35" i="1"/>
  <c r="C35" i="1"/>
  <c r="D35" i="1"/>
  <c r="I34" i="1"/>
  <c r="C34" i="1"/>
  <c r="D34" i="1"/>
  <c r="I33" i="1"/>
  <c r="C33" i="1"/>
  <c r="C32" i="1"/>
  <c r="D32" i="1"/>
  <c r="G32" i="1"/>
  <c r="I32" i="1"/>
  <c r="G26" i="1"/>
  <c r="G25" i="1"/>
  <c r="F32" i="1"/>
  <c r="H31" i="1"/>
  <c r="I31" i="1"/>
  <c r="C31" i="1"/>
  <c r="D31" i="1"/>
  <c r="C30" i="1"/>
  <c r="D30" i="1"/>
  <c r="H29" i="1"/>
  <c r="H27" i="1"/>
  <c r="H28" i="1"/>
  <c r="H26" i="1"/>
  <c r="C29" i="1"/>
  <c r="I28" i="1"/>
  <c r="C28" i="1"/>
  <c r="I27" i="1"/>
  <c r="C27" i="1"/>
  <c r="D27" i="1"/>
  <c r="F26" i="1"/>
  <c r="B26" i="1"/>
  <c r="B25" i="1"/>
  <c r="A26" i="1"/>
  <c r="A25" i="1"/>
  <c r="F22" i="1"/>
  <c r="A22" i="1"/>
  <c r="I16" i="1"/>
  <c r="C16" i="1"/>
  <c r="D16" i="1"/>
  <c r="I15" i="1"/>
  <c r="C15" i="1"/>
  <c r="D15" i="1"/>
  <c r="I14" i="1"/>
  <c r="C14" i="1"/>
  <c r="D14" i="1"/>
  <c r="G13" i="1"/>
  <c r="F13" i="1"/>
  <c r="B13" i="1"/>
  <c r="A13" i="1"/>
  <c r="H12" i="1"/>
  <c r="I12" i="1"/>
  <c r="C12" i="1"/>
  <c r="D12" i="1"/>
  <c r="H11" i="1"/>
  <c r="I11" i="1"/>
  <c r="C11" i="1"/>
  <c r="D11" i="1"/>
  <c r="H9" i="1"/>
  <c r="I9" i="1"/>
  <c r="C9" i="1"/>
  <c r="D9" i="1"/>
  <c r="H8" i="1"/>
  <c r="H7" i="1"/>
  <c r="C7" i="1"/>
  <c r="G7" i="1"/>
  <c r="G6" i="1"/>
  <c r="F7" i="1"/>
  <c r="B7" i="1"/>
  <c r="A7" i="1"/>
  <c r="J81" i="4"/>
  <c r="I81" i="4"/>
  <c r="H81" i="4"/>
  <c r="G81" i="4"/>
  <c r="F81" i="4"/>
  <c r="E81" i="4"/>
  <c r="D81" i="4"/>
  <c r="C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C247" i="20"/>
  <c r="C248" i="20"/>
  <c r="D544" i="20"/>
  <c r="D545" i="20"/>
  <c r="C544" i="20"/>
  <c r="C545" i="20"/>
  <c r="G543" i="20"/>
  <c r="G542" i="20"/>
  <c r="D540" i="20"/>
  <c r="D541" i="20"/>
  <c r="C540" i="20"/>
  <c r="C541" i="20"/>
  <c r="G539" i="20"/>
  <c r="G538" i="20"/>
  <c r="D536" i="20"/>
  <c r="D537" i="20"/>
  <c r="C536" i="20"/>
  <c r="C537" i="20"/>
  <c r="G535" i="20"/>
  <c r="G534" i="20"/>
  <c r="D532" i="20"/>
  <c r="D533" i="20"/>
  <c r="C532" i="20"/>
  <c r="C533" i="20"/>
  <c r="G531" i="20"/>
  <c r="G530" i="20"/>
  <c r="D528" i="20"/>
  <c r="D529" i="20"/>
  <c r="C528" i="20"/>
  <c r="C529" i="20"/>
  <c r="G527" i="20"/>
  <c r="G526" i="20"/>
  <c r="G528" i="20"/>
  <c r="G529" i="20"/>
  <c r="D524" i="20"/>
  <c r="C524" i="20"/>
  <c r="G523" i="20"/>
  <c r="G522" i="20"/>
  <c r="D520" i="20"/>
  <c r="C520" i="20"/>
  <c r="G519" i="20"/>
  <c r="G518" i="20"/>
  <c r="C516" i="20"/>
  <c r="G515" i="20"/>
  <c r="G514" i="20"/>
  <c r="D511" i="20"/>
  <c r="C511" i="20"/>
  <c r="D510" i="20"/>
  <c r="C510" i="20"/>
  <c r="D505" i="20"/>
  <c r="D506" i="20"/>
  <c r="C505" i="20"/>
  <c r="C506" i="20"/>
  <c r="G504" i="20"/>
  <c r="G503" i="20"/>
  <c r="D501" i="20"/>
  <c r="D502" i="20"/>
  <c r="C501" i="20"/>
  <c r="C502" i="20"/>
  <c r="G500" i="20"/>
  <c r="G499" i="20"/>
  <c r="D497" i="20"/>
  <c r="D498" i="20"/>
  <c r="C497" i="20"/>
  <c r="C498" i="20"/>
  <c r="G496" i="20"/>
  <c r="G495" i="20"/>
  <c r="D493" i="20"/>
  <c r="D494" i="20"/>
  <c r="C493" i="20"/>
  <c r="C494" i="20"/>
  <c r="G492" i="20"/>
  <c r="G491" i="20"/>
  <c r="D489" i="20"/>
  <c r="D490" i="20"/>
  <c r="C489" i="20"/>
  <c r="C490" i="20"/>
  <c r="G488" i="20"/>
  <c r="G487" i="20"/>
  <c r="D485" i="20"/>
  <c r="C485" i="20"/>
  <c r="G484" i="20"/>
  <c r="G483" i="20"/>
  <c r="D481" i="20"/>
  <c r="C481" i="20"/>
  <c r="C482" i="20"/>
  <c r="G480" i="20"/>
  <c r="G479" i="20"/>
  <c r="D477" i="20"/>
  <c r="D478" i="20"/>
  <c r="C477" i="20"/>
  <c r="C478" i="20"/>
  <c r="G476" i="20"/>
  <c r="G475" i="20"/>
  <c r="D472" i="20"/>
  <c r="C472" i="20"/>
  <c r="D471" i="20"/>
  <c r="C471" i="20"/>
  <c r="D466" i="20"/>
  <c r="D467" i="20"/>
  <c r="C466" i="20"/>
  <c r="C467" i="20"/>
  <c r="G465" i="20"/>
  <c r="G464" i="20"/>
  <c r="D462" i="20"/>
  <c r="D463" i="20"/>
  <c r="C462" i="20"/>
  <c r="C463" i="20"/>
  <c r="G461" i="20"/>
  <c r="G460" i="20"/>
  <c r="D458" i="20"/>
  <c r="D459" i="20"/>
  <c r="C458" i="20"/>
  <c r="C459" i="20"/>
  <c r="G457" i="20"/>
  <c r="G456" i="20"/>
  <c r="D454" i="20"/>
  <c r="D455" i="20"/>
  <c r="C454" i="20"/>
  <c r="C455" i="20"/>
  <c r="G453" i="20"/>
  <c r="G452" i="20"/>
  <c r="D450" i="20"/>
  <c r="D451" i="20"/>
  <c r="C450" i="20"/>
  <c r="C451" i="20"/>
  <c r="G449" i="20"/>
  <c r="G448" i="20"/>
  <c r="G450" i="20"/>
  <c r="G451" i="20"/>
  <c r="D446" i="20"/>
  <c r="C446" i="20"/>
  <c r="G445" i="20"/>
  <c r="G444" i="20"/>
  <c r="G446" i="20"/>
  <c r="D442" i="20"/>
  <c r="D443" i="20"/>
  <c r="C442" i="20"/>
  <c r="C443" i="20"/>
  <c r="G441" i="20"/>
  <c r="G440" i="20"/>
  <c r="D438" i="20"/>
  <c r="C438" i="20"/>
  <c r="G437" i="20"/>
  <c r="G436" i="20"/>
  <c r="D433" i="20"/>
  <c r="C433" i="20"/>
  <c r="D432" i="20"/>
  <c r="C432" i="20"/>
  <c r="D427" i="20"/>
  <c r="D428" i="20"/>
  <c r="C427" i="20"/>
  <c r="C428" i="20"/>
  <c r="G426" i="20"/>
  <c r="G425" i="20"/>
  <c r="D423" i="20"/>
  <c r="D424" i="20"/>
  <c r="C423" i="20"/>
  <c r="C424" i="20"/>
  <c r="G422" i="20"/>
  <c r="G421" i="20"/>
  <c r="D419" i="20"/>
  <c r="D420" i="20"/>
  <c r="C419" i="20"/>
  <c r="C420" i="20"/>
  <c r="G418" i="20"/>
  <c r="G417" i="20"/>
  <c r="D415" i="20"/>
  <c r="D416" i="20"/>
  <c r="C415" i="20"/>
  <c r="C416" i="20"/>
  <c r="G414" i="20"/>
  <c r="G413" i="20"/>
  <c r="D411" i="20"/>
  <c r="D412" i="20"/>
  <c r="C411" i="20"/>
  <c r="C412" i="20"/>
  <c r="G410" i="20"/>
  <c r="G409" i="20"/>
  <c r="D407" i="20"/>
  <c r="C407" i="20"/>
  <c r="G406" i="20"/>
  <c r="G405" i="20"/>
  <c r="G407" i="20"/>
  <c r="D403" i="20"/>
  <c r="D404" i="20"/>
  <c r="C403" i="20"/>
  <c r="G402" i="20"/>
  <c r="G401" i="20"/>
  <c r="D399" i="20"/>
  <c r="D400" i="20"/>
  <c r="C399" i="20"/>
  <c r="C400" i="20"/>
  <c r="G398" i="20"/>
  <c r="G397" i="20"/>
  <c r="D394" i="20"/>
  <c r="C394" i="20"/>
  <c r="D393" i="20"/>
  <c r="C393" i="20"/>
  <c r="D388" i="20"/>
  <c r="D389" i="20"/>
  <c r="C388" i="20"/>
  <c r="C389" i="20"/>
  <c r="G387" i="20"/>
  <c r="G386" i="20"/>
  <c r="D384" i="20"/>
  <c r="D385" i="20"/>
  <c r="C384" i="20"/>
  <c r="C385" i="20"/>
  <c r="G383" i="20"/>
  <c r="G382" i="20"/>
  <c r="D380" i="20"/>
  <c r="D381" i="20"/>
  <c r="C380" i="20"/>
  <c r="C381" i="20"/>
  <c r="G379" i="20"/>
  <c r="G378" i="20"/>
  <c r="D376" i="20"/>
  <c r="D377" i="20"/>
  <c r="C376" i="20"/>
  <c r="C377" i="20"/>
  <c r="G375" i="20"/>
  <c r="G374" i="20"/>
  <c r="D372" i="20"/>
  <c r="D373" i="20"/>
  <c r="C372" i="20"/>
  <c r="C373" i="20"/>
  <c r="G371" i="20"/>
  <c r="G370" i="20"/>
  <c r="D368" i="20"/>
  <c r="C368" i="20"/>
  <c r="G367" i="20"/>
  <c r="G366" i="20"/>
  <c r="G368" i="20"/>
  <c r="D364" i="20"/>
  <c r="D365" i="20"/>
  <c r="C364" i="20"/>
  <c r="C365" i="20"/>
  <c r="G363" i="20"/>
  <c r="G362" i="20"/>
  <c r="D360" i="20"/>
  <c r="D361" i="20"/>
  <c r="C360" i="20"/>
  <c r="C361" i="20"/>
  <c r="G359" i="20"/>
  <c r="G358" i="20"/>
  <c r="D355" i="20"/>
  <c r="D354" i="20"/>
  <c r="D356" i="20"/>
  <c r="D357" i="20"/>
  <c r="C355" i="20"/>
  <c r="C354" i="20"/>
  <c r="D349" i="20"/>
  <c r="D350" i="20"/>
  <c r="C349" i="20"/>
  <c r="C350" i="20"/>
  <c r="G348" i="20"/>
  <c r="G347" i="20"/>
  <c r="D345" i="20"/>
  <c r="D346" i="20"/>
  <c r="C345" i="20"/>
  <c r="C346" i="20"/>
  <c r="G344" i="20"/>
  <c r="G343" i="20"/>
  <c r="D341" i="20"/>
  <c r="D342" i="20"/>
  <c r="C341" i="20"/>
  <c r="C342" i="20"/>
  <c r="G340" i="20"/>
  <c r="G339" i="20"/>
  <c r="D337" i="20"/>
  <c r="D338" i="20"/>
  <c r="C337" i="20"/>
  <c r="C338" i="20"/>
  <c r="G336" i="20"/>
  <c r="G335" i="20"/>
  <c r="D333" i="20"/>
  <c r="D334" i="20"/>
  <c r="C333" i="20"/>
  <c r="C334" i="20"/>
  <c r="G332" i="20"/>
  <c r="G331" i="20"/>
  <c r="G333" i="20"/>
  <c r="G334" i="20"/>
  <c r="D329" i="20"/>
  <c r="C329" i="20"/>
  <c r="G328" i="20"/>
  <c r="G327" i="20"/>
  <c r="D325" i="20"/>
  <c r="D326" i="20"/>
  <c r="C325" i="20"/>
  <c r="C326" i="20"/>
  <c r="G324" i="20"/>
  <c r="G323" i="20"/>
  <c r="D321" i="20"/>
  <c r="D322" i="20"/>
  <c r="C321" i="20"/>
  <c r="C322" i="20"/>
  <c r="G320" i="20"/>
  <c r="G319" i="20"/>
  <c r="D316" i="20"/>
  <c r="C316" i="20"/>
  <c r="D315" i="20"/>
  <c r="C315" i="20"/>
  <c r="D310" i="20"/>
  <c r="D311" i="20"/>
  <c r="C310" i="20"/>
  <c r="C311" i="20"/>
  <c r="G309" i="20"/>
  <c r="G308" i="20"/>
  <c r="D306" i="20"/>
  <c r="D307" i="20"/>
  <c r="C306" i="20"/>
  <c r="C307" i="20"/>
  <c r="G305" i="20"/>
  <c r="G304" i="20"/>
  <c r="D302" i="20"/>
  <c r="D303" i="20"/>
  <c r="C302" i="20"/>
  <c r="C303" i="20"/>
  <c r="G301" i="20"/>
  <c r="G300" i="20"/>
  <c r="D298" i="20"/>
  <c r="D299" i="20"/>
  <c r="C298" i="20"/>
  <c r="C299" i="20"/>
  <c r="G297" i="20"/>
  <c r="G296" i="20"/>
  <c r="D294" i="20"/>
  <c r="D295" i="20"/>
  <c r="C294" i="20"/>
  <c r="C295" i="20"/>
  <c r="G293" i="20"/>
  <c r="G292" i="20"/>
  <c r="D290" i="20"/>
  <c r="C290" i="20"/>
  <c r="G289" i="20"/>
  <c r="G288" i="20"/>
  <c r="G290" i="20"/>
  <c r="D286" i="20"/>
  <c r="D287" i="20"/>
  <c r="C286" i="20"/>
  <c r="C287" i="20"/>
  <c r="G285" i="20"/>
  <c r="G284" i="20"/>
  <c r="D282" i="20"/>
  <c r="D283" i="20"/>
  <c r="C282" i="20"/>
  <c r="C283" i="20"/>
  <c r="G281" i="20"/>
  <c r="G280" i="20"/>
  <c r="D277" i="20"/>
  <c r="C277" i="20"/>
  <c r="D276" i="20"/>
  <c r="C276" i="20"/>
  <c r="D271" i="20"/>
  <c r="D272" i="20"/>
  <c r="C271" i="20"/>
  <c r="C272" i="20"/>
  <c r="G270" i="20"/>
  <c r="G269" i="20"/>
  <c r="D267" i="20"/>
  <c r="D268" i="20"/>
  <c r="C267" i="20"/>
  <c r="C268" i="20"/>
  <c r="G266" i="20"/>
  <c r="G265" i="20"/>
  <c r="D263" i="20"/>
  <c r="D264" i="20"/>
  <c r="C263" i="20"/>
  <c r="C264" i="20"/>
  <c r="G262" i="20"/>
  <c r="G261" i="20"/>
  <c r="D259" i="20"/>
  <c r="D260" i="20"/>
  <c r="C259" i="20"/>
  <c r="C260" i="20"/>
  <c r="G258" i="20"/>
  <c r="G257" i="20"/>
  <c r="D255" i="20"/>
  <c r="D256" i="20"/>
  <c r="C255" i="20"/>
  <c r="C256" i="20"/>
  <c r="G254" i="20"/>
  <c r="G253" i="20"/>
  <c r="D251" i="20"/>
  <c r="C251" i="20"/>
  <c r="D247" i="20"/>
  <c r="G246" i="20"/>
  <c r="G245" i="20"/>
  <c r="G247" i="20"/>
  <c r="G248" i="20"/>
  <c r="D243" i="20"/>
  <c r="D244" i="20"/>
  <c r="C243" i="20"/>
  <c r="C244" i="20"/>
  <c r="G242" i="20"/>
  <c r="G241" i="20"/>
  <c r="D238" i="20"/>
  <c r="D237" i="20"/>
  <c r="D239" i="20"/>
  <c r="D240" i="20"/>
  <c r="C238" i="20"/>
  <c r="C237" i="20"/>
  <c r="C232" i="20"/>
  <c r="C233" i="20"/>
  <c r="D232" i="20"/>
  <c r="D233" i="20"/>
  <c r="G231" i="20"/>
  <c r="G230" i="20"/>
  <c r="D228" i="20"/>
  <c r="D229" i="20"/>
  <c r="C228" i="20"/>
  <c r="C229" i="20"/>
  <c r="G227" i="20"/>
  <c r="G226" i="20"/>
  <c r="D224" i="20"/>
  <c r="D225" i="20"/>
  <c r="C224" i="20"/>
  <c r="C225" i="20"/>
  <c r="G223" i="20"/>
  <c r="G222" i="20"/>
  <c r="G224" i="20"/>
  <c r="G225" i="20"/>
  <c r="D220" i="20"/>
  <c r="D221" i="20"/>
  <c r="C220" i="20"/>
  <c r="C221" i="20"/>
  <c r="G219" i="20"/>
  <c r="G218" i="20"/>
  <c r="D216" i="20"/>
  <c r="D217" i="20"/>
  <c r="C216" i="20"/>
  <c r="C217" i="20"/>
  <c r="G215" i="20"/>
  <c r="G214" i="20"/>
  <c r="D212" i="20"/>
  <c r="C212" i="20"/>
  <c r="G211" i="20"/>
  <c r="G210" i="20"/>
  <c r="D208" i="20"/>
  <c r="D209" i="20"/>
  <c r="C208" i="20"/>
  <c r="C209" i="20"/>
  <c r="G207" i="20"/>
  <c r="G206" i="20"/>
  <c r="D204" i="20"/>
  <c r="D205" i="20"/>
  <c r="C204" i="20"/>
  <c r="C205" i="20"/>
  <c r="G203" i="20"/>
  <c r="G202" i="20"/>
  <c r="G204" i="20"/>
  <c r="G205" i="20"/>
  <c r="D199" i="20"/>
  <c r="C199" i="20"/>
  <c r="D198" i="20"/>
  <c r="C198" i="20"/>
  <c r="D193" i="20"/>
  <c r="D194" i="20"/>
  <c r="C193" i="20"/>
  <c r="C194" i="20"/>
  <c r="G192" i="20"/>
  <c r="G191" i="20"/>
  <c r="D189" i="20"/>
  <c r="D190" i="20"/>
  <c r="C189" i="20"/>
  <c r="C190" i="20"/>
  <c r="G188" i="20"/>
  <c r="G187" i="20"/>
  <c r="D185" i="20"/>
  <c r="D186" i="20"/>
  <c r="C185" i="20"/>
  <c r="C186" i="20"/>
  <c r="G184" i="20"/>
  <c r="G183" i="20"/>
  <c r="D181" i="20"/>
  <c r="D182" i="20"/>
  <c r="C181" i="20"/>
  <c r="C182" i="20"/>
  <c r="G179" i="20"/>
  <c r="D177" i="20"/>
  <c r="D178" i="20"/>
  <c r="C177" i="20"/>
  <c r="C178" i="20"/>
  <c r="G176" i="20"/>
  <c r="G175" i="20"/>
  <c r="D173" i="20"/>
  <c r="C173" i="20"/>
  <c r="G172" i="20"/>
  <c r="G171" i="20"/>
  <c r="G173" i="20"/>
  <c r="D169" i="20"/>
  <c r="D170" i="20"/>
  <c r="C169" i="20"/>
  <c r="C170" i="20"/>
  <c r="G168" i="20"/>
  <c r="G167" i="20"/>
  <c r="D165" i="20"/>
  <c r="D166" i="20"/>
  <c r="C165" i="20"/>
  <c r="C166" i="20"/>
  <c r="G164" i="20"/>
  <c r="G163" i="20"/>
  <c r="D160" i="20"/>
  <c r="C160" i="20"/>
  <c r="G160" i="20"/>
  <c r="C159" i="20"/>
  <c r="D159" i="20"/>
  <c r="G159" i="20"/>
  <c r="G161" i="20" s="1"/>
  <c r="G162" i="20" s="1"/>
  <c r="D154" i="20"/>
  <c r="D155" i="20"/>
  <c r="C154" i="20"/>
  <c r="C155" i="20"/>
  <c r="G153" i="20"/>
  <c r="G152" i="20"/>
  <c r="D150" i="20"/>
  <c r="D151" i="20"/>
  <c r="C150" i="20"/>
  <c r="C151" i="20"/>
  <c r="G149" i="20"/>
  <c r="G148" i="20"/>
  <c r="D146" i="20"/>
  <c r="D147" i="20"/>
  <c r="C146" i="20"/>
  <c r="C147" i="20"/>
  <c r="G145" i="20"/>
  <c r="G144" i="20"/>
  <c r="D142" i="20"/>
  <c r="D143" i="20"/>
  <c r="C142" i="20"/>
  <c r="C143" i="20"/>
  <c r="G141" i="20"/>
  <c r="G140" i="20"/>
  <c r="D138" i="20"/>
  <c r="D139" i="20"/>
  <c r="C138" i="20"/>
  <c r="C139" i="20"/>
  <c r="G137" i="20"/>
  <c r="G136" i="20"/>
  <c r="D134" i="20"/>
  <c r="G133" i="20"/>
  <c r="G132" i="20"/>
  <c r="D130" i="20"/>
  <c r="D131" i="20"/>
  <c r="C130" i="20"/>
  <c r="C131" i="20"/>
  <c r="G129" i="20"/>
  <c r="G128" i="20"/>
  <c r="D126" i="20"/>
  <c r="D127" i="20"/>
  <c r="C126" i="20"/>
  <c r="C127" i="20"/>
  <c r="G125" i="20"/>
  <c r="G124" i="20"/>
  <c r="D121" i="20"/>
  <c r="C121" i="20"/>
  <c r="D120" i="20"/>
  <c r="C120" i="20"/>
  <c r="D115" i="20"/>
  <c r="D116" i="20"/>
  <c r="C115" i="20"/>
  <c r="C116" i="20"/>
  <c r="G114" i="20"/>
  <c r="G113" i="20"/>
  <c r="D111" i="20"/>
  <c r="C111" i="20"/>
  <c r="C112" i="20"/>
  <c r="G110" i="20"/>
  <c r="G109" i="20"/>
  <c r="D107" i="20"/>
  <c r="D108" i="20"/>
  <c r="C107" i="20"/>
  <c r="C108" i="20"/>
  <c r="G106" i="20"/>
  <c r="G105" i="20"/>
  <c r="D103" i="20"/>
  <c r="D104" i="20"/>
  <c r="C103" i="20"/>
  <c r="C104" i="20"/>
  <c r="G102" i="20"/>
  <c r="G101" i="20"/>
  <c r="D99" i="20"/>
  <c r="D100" i="20"/>
  <c r="G98" i="20"/>
  <c r="G97" i="20"/>
  <c r="D95" i="20"/>
  <c r="C95" i="20"/>
  <c r="G94" i="20"/>
  <c r="G93" i="20"/>
  <c r="D91" i="20"/>
  <c r="D92" i="20"/>
  <c r="C91" i="20"/>
  <c r="C92" i="20"/>
  <c r="G90" i="20"/>
  <c r="G89" i="20"/>
  <c r="D87" i="20"/>
  <c r="C87" i="20"/>
  <c r="C88" i="20"/>
  <c r="G86" i="20"/>
  <c r="G85" i="20"/>
  <c r="D82" i="20"/>
  <c r="C82" i="20"/>
  <c r="D81" i="20"/>
  <c r="C81" i="20"/>
  <c r="D76" i="20"/>
  <c r="D77" i="20"/>
  <c r="C76" i="20"/>
  <c r="C77" i="20"/>
  <c r="G75" i="20"/>
  <c r="G74" i="20"/>
  <c r="D72" i="20"/>
  <c r="D73" i="20"/>
  <c r="C72" i="20"/>
  <c r="C73" i="20"/>
  <c r="G71" i="20"/>
  <c r="G70" i="20"/>
  <c r="D68" i="20"/>
  <c r="D69" i="20"/>
  <c r="C68" i="20"/>
  <c r="C69" i="20"/>
  <c r="G67" i="20"/>
  <c r="G66" i="20"/>
  <c r="D64" i="20"/>
  <c r="D65" i="20"/>
  <c r="C64" i="20"/>
  <c r="C65" i="20"/>
  <c r="G63" i="20"/>
  <c r="G62" i="20"/>
  <c r="G64" i="20"/>
  <c r="G65" i="20"/>
  <c r="D60" i="20"/>
  <c r="D61" i="20"/>
  <c r="C60" i="20"/>
  <c r="C61" i="20"/>
  <c r="G59" i="20"/>
  <c r="G58" i="20"/>
  <c r="D56" i="20"/>
  <c r="C56" i="20"/>
  <c r="D52" i="20"/>
  <c r="D53" i="20"/>
  <c r="C52" i="20"/>
  <c r="C53" i="20"/>
  <c r="G51" i="20"/>
  <c r="G50" i="20"/>
  <c r="D48" i="20"/>
  <c r="D49" i="20"/>
  <c r="C48" i="20"/>
  <c r="C49" i="20"/>
  <c r="G47" i="20"/>
  <c r="G46" i="20"/>
  <c r="D43" i="20"/>
  <c r="C43" i="20"/>
  <c r="G43" i="20"/>
  <c r="D42" i="20"/>
  <c r="C42" i="20"/>
  <c r="G42" i="20"/>
  <c r="D36" i="20"/>
  <c r="C36" i="20"/>
  <c r="D35" i="20"/>
  <c r="C35" i="20"/>
  <c r="D32" i="20"/>
  <c r="C32" i="20"/>
  <c r="D31" i="20"/>
  <c r="C31" i="20"/>
  <c r="D28" i="20"/>
  <c r="C28" i="20"/>
  <c r="D27" i="20"/>
  <c r="C27" i="20"/>
  <c r="D24" i="20"/>
  <c r="C24" i="20"/>
  <c r="D23" i="20"/>
  <c r="C23" i="20"/>
  <c r="D20" i="20"/>
  <c r="C20" i="20"/>
  <c r="G20" i="20"/>
  <c r="C19" i="20"/>
  <c r="D19" i="20"/>
  <c r="G19" i="20"/>
  <c r="G21" i="20"/>
  <c r="G22" i="20"/>
  <c r="C17" i="20"/>
  <c r="D17" i="20"/>
  <c r="D12" i="20"/>
  <c r="C12" i="20"/>
  <c r="D11" i="20"/>
  <c r="C11" i="20"/>
  <c r="D8" i="20"/>
  <c r="C8" i="20"/>
  <c r="D7" i="20"/>
  <c r="C7" i="20"/>
  <c r="F32" i="17"/>
  <c r="F19" i="17"/>
  <c r="S503" i="17"/>
  <c r="S504" i="17"/>
  <c r="O10" i="17"/>
  <c r="N27" i="17"/>
  <c r="S55" i="17"/>
  <c r="C17" i="17"/>
  <c r="S93" i="17"/>
  <c r="D17" i="17"/>
  <c r="S359" i="17"/>
  <c r="K17" i="17"/>
  <c r="S51" i="17"/>
  <c r="C13" i="17"/>
  <c r="S367" i="17"/>
  <c r="S368" i="17"/>
  <c r="K26" i="17"/>
  <c r="S511" i="17"/>
  <c r="O17" i="17"/>
  <c r="D33" i="1"/>
  <c r="I109" i="1"/>
  <c r="D123" i="1"/>
  <c r="I185" i="1"/>
  <c r="C235" i="1"/>
  <c r="D142" i="1"/>
  <c r="D164" i="1"/>
  <c r="C71" i="1"/>
  <c r="D71" i="1"/>
  <c r="D148" i="1"/>
  <c r="G243" i="20"/>
  <c r="G244" i="20"/>
  <c r="G524" i="20"/>
  <c r="G337" i="20"/>
  <c r="G338" i="20"/>
  <c r="D235" i="1"/>
  <c r="I242" i="1"/>
  <c r="H235" i="1"/>
  <c r="I235" i="1"/>
  <c r="D242" i="1"/>
  <c r="B234" i="1"/>
  <c r="H216" i="1"/>
  <c r="D216" i="1"/>
  <c r="I205" i="1"/>
  <c r="C204" i="1"/>
  <c r="D204" i="1"/>
  <c r="I180" i="1"/>
  <c r="I167" i="1"/>
  <c r="F102" i="1"/>
  <c r="I104" i="1"/>
  <c r="D104" i="1"/>
  <c r="D91" i="1"/>
  <c r="H46" i="1"/>
  <c r="F6" i="1"/>
  <c r="I8" i="1"/>
  <c r="I46" i="1"/>
  <c r="G233" i="17"/>
  <c r="G234" i="17"/>
  <c r="G195" i="17"/>
  <c r="G196" i="17"/>
  <c r="L195" i="17"/>
  <c r="L196" i="17"/>
  <c r="F23" i="17"/>
  <c r="F7" i="17"/>
  <c r="D81" i="17"/>
  <c r="D82" i="17"/>
  <c r="K81" i="17"/>
  <c r="K82" i="17"/>
  <c r="G180" i="20"/>
  <c r="G472" i="20"/>
  <c r="C83" i="20"/>
  <c r="C84" i="20"/>
  <c r="D88" i="20"/>
  <c r="E365" i="21"/>
  <c r="E366" i="21"/>
  <c r="C325" i="21"/>
  <c r="C326" i="21"/>
  <c r="F285" i="21"/>
  <c r="F286" i="21"/>
  <c r="F33" i="21"/>
  <c r="F34" i="21"/>
  <c r="O24" i="21"/>
  <c r="O23" i="21"/>
  <c r="O25" i="21"/>
  <c r="O26" i="21"/>
  <c r="F45" i="21"/>
  <c r="F46" i="21"/>
  <c r="O28" i="17"/>
  <c r="O11" i="17"/>
  <c r="M31" i="17"/>
  <c r="G385" i="17"/>
  <c r="G386" i="17"/>
  <c r="F385" i="17"/>
  <c r="F386" i="17"/>
  <c r="F347" i="17"/>
  <c r="F348" i="17"/>
  <c r="J271" i="17"/>
  <c r="J272" i="17"/>
  <c r="G95" i="20"/>
  <c r="F234" i="1"/>
  <c r="H234" i="1"/>
  <c r="I234" i="1"/>
  <c r="C234" i="1"/>
  <c r="D234" i="1"/>
  <c r="A234" i="1"/>
  <c r="H215" i="1"/>
  <c r="F215" i="1"/>
  <c r="I222" i="1"/>
  <c r="G215" i="1"/>
  <c r="I215" i="1"/>
  <c r="I216" i="1"/>
  <c r="D222" i="1"/>
  <c r="C215" i="1"/>
  <c r="D215" i="1"/>
  <c r="D223" i="1"/>
  <c r="B260" i="1"/>
  <c r="I207" i="1"/>
  <c r="H198" i="1"/>
  <c r="H197" i="1"/>
  <c r="I197" i="1"/>
  <c r="A197" i="1"/>
  <c r="C197" i="1"/>
  <c r="D197" i="1"/>
  <c r="H178" i="1"/>
  <c r="I178" i="1"/>
  <c r="I179" i="1"/>
  <c r="A178" i="1"/>
  <c r="C179" i="1"/>
  <c r="H160" i="1"/>
  <c r="C262" i="1"/>
  <c r="D262" i="1"/>
  <c r="C263" i="1"/>
  <c r="D263" i="1"/>
  <c r="C159" i="1"/>
  <c r="D159" i="1"/>
  <c r="D160" i="1"/>
  <c r="C258" i="1"/>
  <c r="D258" i="1"/>
  <c r="C259" i="1"/>
  <c r="D259" i="1"/>
  <c r="I147" i="1"/>
  <c r="I141" i="1"/>
  <c r="F254" i="1"/>
  <c r="F260" i="1"/>
  <c r="F253" i="1"/>
  <c r="I142" i="1"/>
  <c r="C141" i="1"/>
  <c r="I129" i="1"/>
  <c r="I122" i="1"/>
  <c r="H121" i="1"/>
  <c r="I121" i="1"/>
  <c r="H258" i="1"/>
  <c r="I258" i="1"/>
  <c r="C128" i="1"/>
  <c r="D128" i="1"/>
  <c r="A121" i="1"/>
  <c r="D122" i="1"/>
  <c r="G102" i="1"/>
  <c r="H262" i="1"/>
  <c r="I262" i="1"/>
  <c r="H263" i="1"/>
  <c r="I263" i="1"/>
  <c r="H103" i="1"/>
  <c r="C102" i="1"/>
  <c r="D102" i="1"/>
  <c r="H83" i="1"/>
  <c r="I83" i="1"/>
  <c r="I90" i="1"/>
  <c r="H261" i="1"/>
  <c r="I261" i="1"/>
  <c r="F83" i="1"/>
  <c r="G254" i="1"/>
  <c r="G253" i="1"/>
  <c r="H256" i="1"/>
  <c r="I256" i="1"/>
  <c r="H259" i="1"/>
  <c r="I259" i="1"/>
  <c r="D84" i="1"/>
  <c r="C83" i="1"/>
  <c r="D83" i="1"/>
  <c r="C255" i="1"/>
  <c r="D255" i="1"/>
  <c r="C256" i="1"/>
  <c r="D256" i="1"/>
  <c r="I72" i="1"/>
  <c r="H65" i="1"/>
  <c r="H255" i="1"/>
  <c r="C65" i="1"/>
  <c r="H45" i="1"/>
  <c r="I45" i="1"/>
  <c r="D46" i="1"/>
  <c r="C45" i="1"/>
  <c r="D45" i="1"/>
  <c r="F25" i="1"/>
  <c r="H25" i="1"/>
  <c r="I25" i="1"/>
  <c r="I26" i="1"/>
  <c r="A260" i="1"/>
  <c r="A253" i="1"/>
  <c r="C26" i="1"/>
  <c r="D26" i="1"/>
  <c r="C261" i="1"/>
  <c r="C260" i="1"/>
  <c r="I13" i="1"/>
  <c r="H6" i="1"/>
  <c r="I6" i="1"/>
  <c r="I7" i="1"/>
  <c r="A6" i="1"/>
  <c r="C13" i="1"/>
  <c r="D13" i="1"/>
  <c r="B6" i="1"/>
  <c r="D7" i="1"/>
  <c r="B254" i="1"/>
  <c r="B253" i="1"/>
  <c r="I198" i="1"/>
  <c r="D179" i="1"/>
  <c r="C178" i="1"/>
  <c r="D178" i="1"/>
  <c r="I160" i="1"/>
  <c r="H159" i="1"/>
  <c r="I159" i="1"/>
  <c r="H140" i="1"/>
  <c r="I140" i="1"/>
  <c r="D141" i="1"/>
  <c r="C140" i="1"/>
  <c r="D140" i="1"/>
  <c r="C121" i="1"/>
  <c r="D121" i="1"/>
  <c r="I103" i="1"/>
  <c r="H102" i="1"/>
  <c r="I102" i="1"/>
  <c r="H64" i="1"/>
  <c r="I64" i="1"/>
  <c r="I65" i="1"/>
  <c r="D65" i="1"/>
  <c r="C25" i="1"/>
  <c r="D25" i="1"/>
  <c r="C6" i="1"/>
  <c r="D6" i="1"/>
  <c r="S71" i="17"/>
  <c r="S67" i="17"/>
  <c r="S68" i="17"/>
  <c r="C30" i="17"/>
  <c r="D43" i="17"/>
  <c r="D44" i="17"/>
  <c r="C29" i="17"/>
  <c r="I43" i="17"/>
  <c r="I44" i="17"/>
  <c r="S63" i="17"/>
  <c r="S59" i="17"/>
  <c r="K43" i="17"/>
  <c r="K44" i="17"/>
  <c r="G43" i="17"/>
  <c r="G44" i="17"/>
  <c r="S47" i="17"/>
  <c r="S48" i="17"/>
  <c r="C10" i="17"/>
  <c r="H43" i="17"/>
  <c r="H44" i="17"/>
  <c r="S52" i="17"/>
  <c r="C14" i="17"/>
  <c r="C8" i="17"/>
  <c r="S72" i="17"/>
  <c r="C34" i="17"/>
  <c r="C33" i="17"/>
  <c r="C25" i="17"/>
  <c r="S64" i="17"/>
  <c r="C26" i="17"/>
  <c r="S60" i="17"/>
  <c r="C22" i="17"/>
  <c r="C21" i="17"/>
  <c r="C9" i="17"/>
  <c r="E44" i="20"/>
  <c r="E45" i="20"/>
  <c r="G76" i="20"/>
  <c r="G77" i="20"/>
  <c r="G72" i="20"/>
  <c r="G73" i="20"/>
  <c r="G68" i="20"/>
  <c r="G69" i="20"/>
  <c r="G52" i="20"/>
  <c r="G53" i="20"/>
  <c r="D44" i="20"/>
  <c r="D45" i="20"/>
  <c r="G48" i="20"/>
  <c r="G49" i="20"/>
  <c r="C44" i="20"/>
  <c r="C45" i="20"/>
  <c r="G60" i="20"/>
  <c r="G61" i="20"/>
  <c r="G44" i="20"/>
  <c r="G45" i="20"/>
  <c r="L43" i="17"/>
  <c r="L44" i="17"/>
  <c r="S42" i="17"/>
  <c r="J43" i="17"/>
  <c r="J44" i="17"/>
  <c r="F43" i="17"/>
  <c r="F44" i="17"/>
  <c r="C4" i="17"/>
  <c r="S41" i="17"/>
  <c r="E43" i="17"/>
  <c r="E44" i="17"/>
  <c r="S75" i="17"/>
  <c r="C37" i="17"/>
  <c r="C3" i="17"/>
  <c r="S43" i="17"/>
  <c r="S44" i="17"/>
  <c r="C6" i="17"/>
  <c r="S76" i="17"/>
  <c r="C38" i="17"/>
  <c r="C5" i="17"/>
  <c r="O77" i="21"/>
  <c r="O78" i="21"/>
  <c r="O73" i="21"/>
  <c r="O74" i="21"/>
  <c r="O69" i="21"/>
  <c r="O70" i="21"/>
  <c r="O65" i="21"/>
  <c r="O66" i="21"/>
  <c r="O57" i="21"/>
  <c r="J45" i="21"/>
  <c r="J46" i="21"/>
  <c r="I45" i="21"/>
  <c r="I46" i="21"/>
  <c r="O61" i="21"/>
  <c r="O62" i="21"/>
  <c r="H45" i="21"/>
  <c r="H46" i="21"/>
  <c r="C45" i="21"/>
  <c r="C46" i="21"/>
  <c r="O53" i="21"/>
  <c r="O54" i="21"/>
  <c r="G45" i="21"/>
  <c r="G46" i="21"/>
  <c r="E45" i="21"/>
  <c r="E46" i="21"/>
  <c r="D45" i="21"/>
  <c r="D46" i="21"/>
  <c r="O44" i="21"/>
  <c r="O49" i="21"/>
  <c r="O50" i="21"/>
  <c r="O43" i="21"/>
  <c r="O45" i="21"/>
  <c r="O46" i="21"/>
  <c r="C405" i="21"/>
  <c r="C406" i="21"/>
  <c r="O413" i="21"/>
  <c r="O414" i="21"/>
  <c r="O377" i="21"/>
  <c r="H365" i="21"/>
  <c r="H366" i="21"/>
  <c r="G365" i="21"/>
  <c r="G366" i="21"/>
  <c r="F365" i="21"/>
  <c r="F366" i="21"/>
  <c r="O397" i="21"/>
  <c r="O398" i="21"/>
  <c r="O393" i="21"/>
  <c r="O394" i="21"/>
  <c r="O389" i="21"/>
  <c r="O390" i="21"/>
  <c r="O385" i="21"/>
  <c r="O386" i="21"/>
  <c r="O381" i="21"/>
  <c r="O382" i="21"/>
  <c r="D365" i="21"/>
  <c r="D366" i="21"/>
  <c r="O364" i="21"/>
  <c r="C365" i="21"/>
  <c r="C366" i="21"/>
  <c r="O373" i="21"/>
  <c r="O374" i="21"/>
  <c r="O363" i="21"/>
  <c r="O369" i="21"/>
  <c r="O370" i="21"/>
  <c r="O337" i="21"/>
  <c r="O341" i="21"/>
  <c r="O342" i="21"/>
  <c r="H325" i="21"/>
  <c r="H326" i="21"/>
  <c r="G325" i="21"/>
  <c r="G326" i="21"/>
  <c r="G13" i="21"/>
  <c r="G14" i="21"/>
  <c r="F325" i="21"/>
  <c r="F326" i="21"/>
  <c r="O357" i="21"/>
  <c r="O358" i="21"/>
  <c r="E325" i="21"/>
  <c r="E326" i="21"/>
  <c r="O345" i="21"/>
  <c r="O346" i="21"/>
  <c r="O349" i="21"/>
  <c r="O350" i="21"/>
  <c r="D325" i="21"/>
  <c r="D326" i="21"/>
  <c r="O353" i="21"/>
  <c r="O354" i="21"/>
  <c r="O333" i="21"/>
  <c r="O334" i="21"/>
  <c r="O257" i="21"/>
  <c r="H245" i="21"/>
  <c r="H246" i="21"/>
  <c r="O277" i="21"/>
  <c r="O278" i="21"/>
  <c r="O265" i="21"/>
  <c r="O266" i="21"/>
  <c r="G245" i="21"/>
  <c r="G246" i="21"/>
  <c r="F245" i="21"/>
  <c r="F246" i="21"/>
  <c r="E245" i="21"/>
  <c r="E246" i="21"/>
  <c r="D245" i="21"/>
  <c r="D246" i="21"/>
  <c r="O253" i="21"/>
  <c r="O254" i="21"/>
  <c r="O249" i="21"/>
  <c r="O250" i="21"/>
  <c r="O273" i="21"/>
  <c r="O274" i="21"/>
  <c r="O269" i="21"/>
  <c r="O270" i="21"/>
  <c r="C245" i="21"/>
  <c r="C246" i="21"/>
  <c r="O261" i="21"/>
  <c r="O262" i="21"/>
  <c r="O243" i="21"/>
  <c r="O244" i="21"/>
  <c r="O217" i="21"/>
  <c r="H205" i="21"/>
  <c r="H206" i="21"/>
  <c r="G205" i="21"/>
  <c r="G206" i="21"/>
  <c r="F205" i="21"/>
  <c r="F206" i="21"/>
  <c r="O237" i="21"/>
  <c r="O238" i="21"/>
  <c r="E205" i="21"/>
  <c r="E206" i="21"/>
  <c r="O229" i="21"/>
  <c r="O230" i="21"/>
  <c r="O221" i="21"/>
  <c r="O222" i="21"/>
  <c r="O209" i="21"/>
  <c r="O210" i="21"/>
  <c r="O233" i="21"/>
  <c r="O234" i="21"/>
  <c r="O225" i="21"/>
  <c r="O226" i="21"/>
  <c r="D205" i="21"/>
  <c r="D206" i="21"/>
  <c r="O213" i="21"/>
  <c r="O214" i="21"/>
  <c r="O204" i="21"/>
  <c r="O203" i="21"/>
  <c r="C205" i="21"/>
  <c r="C206" i="21"/>
  <c r="O456" i="21"/>
  <c r="O457" i="21"/>
  <c r="K525" i="21"/>
  <c r="K526" i="21"/>
  <c r="J525" i="21"/>
  <c r="J526" i="21"/>
  <c r="I405" i="21"/>
  <c r="I406" i="21"/>
  <c r="O155" i="21"/>
  <c r="O157" i="21"/>
  <c r="O158" i="21"/>
  <c r="H125" i="21"/>
  <c r="H126" i="21"/>
  <c r="G125" i="21"/>
  <c r="G126" i="21"/>
  <c r="F125" i="21"/>
  <c r="F126" i="21"/>
  <c r="E125" i="21"/>
  <c r="E126" i="21"/>
  <c r="D125" i="21"/>
  <c r="D126" i="21"/>
  <c r="O124" i="21"/>
  <c r="C125" i="21"/>
  <c r="C126" i="21"/>
  <c r="O365" i="21"/>
  <c r="O366" i="21"/>
  <c r="O245" i="21"/>
  <c r="O246" i="21"/>
  <c r="O205" i="21"/>
  <c r="O206" i="21"/>
  <c r="I365" i="21"/>
  <c r="I366" i="21"/>
  <c r="I325" i="21"/>
  <c r="I326" i="21"/>
  <c r="I245" i="21"/>
  <c r="I246" i="21"/>
  <c r="O151" i="21"/>
  <c r="O153" i="21"/>
  <c r="O154" i="21"/>
  <c r="K125" i="21"/>
  <c r="K126" i="21"/>
  <c r="J405" i="21"/>
  <c r="J406" i="21"/>
  <c r="K365" i="21"/>
  <c r="K366" i="21"/>
  <c r="I205" i="21"/>
  <c r="I206" i="21"/>
  <c r="O147" i="21"/>
  <c r="O149" i="21"/>
  <c r="O150" i="21"/>
  <c r="J365" i="21"/>
  <c r="J366" i="21"/>
  <c r="O143" i="21"/>
  <c r="O145" i="21"/>
  <c r="O146" i="21"/>
  <c r="J325" i="21"/>
  <c r="J326" i="21"/>
  <c r="O139" i="21"/>
  <c r="O141" i="21"/>
  <c r="O142" i="21"/>
  <c r="K245" i="21"/>
  <c r="K246" i="21"/>
  <c r="O135" i="21"/>
  <c r="O137" i="21"/>
  <c r="J245" i="21"/>
  <c r="J246" i="21"/>
  <c r="K205" i="21"/>
  <c r="K206" i="21"/>
  <c r="O131" i="21"/>
  <c r="O133" i="21"/>
  <c r="O134" i="21"/>
  <c r="J205" i="21"/>
  <c r="J206" i="21"/>
  <c r="O127" i="21"/>
  <c r="J123" i="21"/>
  <c r="J125" i="21"/>
  <c r="J126" i="21"/>
  <c r="O123" i="21"/>
  <c r="O125" i="21"/>
  <c r="O126" i="21"/>
  <c r="O129" i="21"/>
  <c r="O130" i="21"/>
  <c r="O297" i="21"/>
  <c r="I285" i="21"/>
  <c r="I286" i="21"/>
  <c r="H285" i="21"/>
  <c r="H286" i="21"/>
  <c r="H13" i="21"/>
  <c r="H14" i="21"/>
  <c r="G285" i="21"/>
  <c r="G286" i="21"/>
  <c r="O317" i="21"/>
  <c r="O318" i="21"/>
  <c r="E285" i="21"/>
  <c r="E286" i="21"/>
  <c r="O313" i="21"/>
  <c r="O314" i="21"/>
  <c r="O309" i="21"/>
  <c r="O310" i="21"/>
  <c r="D285" i="21"/>
  <c r="D286" i="21"/>
  <c r="O284" i="21"/>
  <c r="D9" i="21"/>
  <c r="D10" i="21"/>
  <c r="O305" i="21"/>
  <c r="O306" i="21"/>
  <c r="O283" i="21"/>
  <c r="O301" i="21"/>
  <c r="O302" i="21"/>
  <c r="O293" i="21"/>
  <c r="O294" i="21"/>
  <c r="C285" i="21"/>
  <c r="C286" i="21"/>
  <c r="O289" i="21"/>
  <c r="O290" i="21"/>
  <c r="I445" i="21"/>
  <c r="I446" i="21"/>
  <c r="O537" i="21"/>
  <c r="H525" i="21"/>
  <c r="H526" i="21"/>
  <c r="G525" i="21"/>
  <c r="G526" i="21"/>
  <c r="O557" i="21"/>
  <c r="O558" i="21"/>
  <c r="F525" i="21"/>
  <c r="F526" i="21"/>
  <c r="O545" i="21"/>
  <c r="O546" i="21"/>
  <c r="E525" i="21"/>
  <c r="E526" i="21"/>
  <c r="O524" i="21"/>
  <c r="O553" i="21"/>
  <c r="O554" i="21"/>
  <c r="O549" i="21"/>
  <c r="O550" i="21"/>
  <c r="D525" i="21"/>
  <c r="D526" i="21"/>
  <c r="O529" i="21"/>
  <c r="O530" i="21"/>
  <c r="C525" i="21"/>
  <c r="C526" i="21"/>
  <c r="O541" i="21"/>
  <c r="O542" i="21"/>
  <c r="O523" i="21"/>
  <c r="O533" i="21"/>
  <c r="O534" i="21"/>
  <c r="J485" i="21"/>
  <c r="J486" i="21"/>
  <c r="J285" i="21"/>
  <c r="J286" i="21"/>
  <c r="O497" i="21"/>
  <c r="H485" i="21"/>
  <c r="H486" i="21"/>
  <c r="G485" i="21"/>
  <c r="G486" i="21"/>
  <c r="O501" i="21"/>
  <c r="O502" i="21"/>
  <c r="F485" i="21"/>
  <c r="F486" i="21"/>
  <c r="O517" i="21"/>
  <c r="O518" i="21"/>
  <c r="O483" i="21"/>
  <c r="E485" i="21"/>
  <c r="E486" i="21"/>
  <c r="O505" i="21"/>
  <c r="O506" i="21"/>
  <c r="O513" i="21"/>
  <c r="O514" i="21"/>
  <c r="D485" i="21"/>
  <c r="D486" i="21"/>
  <c r="O484" i="21"/>
  <c r="O489" i="21"/>
  <c r="O490" i="21"/>
  <c r="C485" i="21"/>
  <c r="C486" i="21"/>
  <c r="O509" i="21"/>
  <c r="O510" i="21"/>
  <c r="O493" i="21"/>
  <c r="O494" i="21"/>
  <c r="K405" i="21"/>
  <c r="K406" i="21"/>
  <c r="K285" i="21"/>
  <c r="K286" i="21"/>
  <c r="O417" i="21"/>
  <c r="G405" i="21"/>
  <c r="G406" i="21"/>
  <c r="G4" i="21"/>
  <c r="G3" i="21"/>
  <c r="G5" i="21"/>
  <c r="G6" i="21"/>
  <c r="F405" i="21"/>
  <c r="F406" i="21"/>
  <c r="E405" i="21"/>
  <c r="E406" i="21"/>
  <c r="O433" i="21"/>
  <c r="O434" i="21"/>
  <c r="O429" i="21"/>
  <c r="O430" i="21"/>
  <c r="O404" i="21"/>
  <c r="E13" i="21"/>
  <c r="E14" i="21"/>
  <c r="O409" i="21"/>
  <c r="O410" i="21"/>
  <c r="O437" i="21"/>
  <c r="O438" i="21"/>
  <c r="D405" i="21"/>
  <c r="D406" i="21"/>
  <c r="O425" i="21"/>
  <c r="O426" i="21"/>
  <c r="O421" i="21"/>
  <c r="O422" i="21"/>
  <c r="O403" i="21"/>
  <c r="O285" i="21"/>
  <c r="O286" i="21"/>
  <c r="O525" i="21"/>
  <c r="O526" i="21"/>
  <c r="O485" i="21"/>
  <c r="O486" i="21"/>
  <c r="O405" i="21"/>
  <c r="O406" i="21"/>
  <c r="K445" i="21"/>
  <c r="K446" i="21"/>
  <c r="J445" i="21"/>
  <c r="J446" i="21"/>
  <c r="H445" i="21"/>
  <c r="H446" i="21"/>
  <c r="O469" i="21"/>
  <c r="O470" i="21"/>
  <c r="G445" i="21"/>
  <c r="G446" i="21"/>
  <c r="F445" i="21"/>
  <c r="F446" i="21"/>
  <c r="O449" i="21"/>
  <c r="O450" i="21"/>
  <c r="E445" i="21"/>
  <c r="E446" i="21"/>
  <c r="O444" i="21"/>
  <c r="O477" i="21"/>
  <c r="O478" i="21"/>
  <c r="O473" i="21"/>
  <c r="O474" i="21"/>
  <c r="D445" i="21"/>
  <c r="D446" i="21"/>
  <c r="O465" i="21"/>
  <c r="O466" i="21"/>
  <c r="O443" i="21"/>
  <c r="C445" i="21"/>
  <c r="C446" i="21"/>
  <c r="O461" i="21"/>
  <c r="O462" i="21"/>
  <c r="O453" i="21"/>
  <c r="O454" i="21"/>
  <c r="O445" i="21"/>
  <c r="O446" i="21"/>
  <c r="B81" i="4"/>
  <c r="K165" i="21"/>
  <c r="K166" i="21"/>
  <c r="J3" i="21"/>
  <c r="J165" i="21"/>
  <c r="J166" i="21"/>
  <c r="I165" i="21"/>
  <c r="I166" i="21"/>
  <c r="O177" i="21"/>
  <c r="I3" i="21"/>
  <c r="H165" i="21"/>
  <c r="H166" i="21"/>
  <c r="G165" i="21"/>
  <c r="G166" i="21"/>
  <c r="F21" i="21"/>
  <c r="F22" i="21"/>
  <c r="F165" i="21"/>
  <c r="F166" i="21"/>
  <c r="O181" i="21"/>
  <c r="O182" i="21"/>
  <c r="F3" i="21"/>
  <c r="E165" i="21"/>
  <c r="E166" i="21"/>
  <c r="E21" i="21"/>
  <c r="E22" i="21"/>
  <c r="O173" i="21"/>
  <c r="O174" i="21"/>
  <c r="E3" i="21"/>
  <c r="E9" i="21"/>
  <c r="E10" i="21"/>
  <c r="O197" i="21"/>
  <c r="O198" i="21"/>
  <c r="O193" i="21"/>
  <c r="O194" i="21"/>
  <c r="O189" i="21"/>
  <c r="O190" i="21"/>
  <c r="O185" i="21"/>
  <c r="O186" i="21"/>
  <c r="O164" i="21"/>
  <c r="D3" i="21"/>
  <c r="O169" i="21"/>
  <c r="O170" i="21"/>
  <c r="O163" i="21"/>
  <c r="O165" i="21"/>
  <c r="O166" i="21"/>
  <c r="C165" i="21"/>
  <c r="C166" i="21"/>
  <c r="C21" i="21"/>
  <c r="C22" i="21"/>
  <c r="C13" i="21"/>
  <c r="C14" i="21"/>
  <c r="O15" i="21"/>
  <c r="O17" i="21"/>
  <c r="K85" i="21"/>
  <c r="K86" i="21"/>
  <c r="J85" i="21"/>
  <c r="J86" i="21"/>
  <c r="I85" i="21"/>
  <c r="I86" i="21"/>
  <c r="O97" i="21"/>
  <c r="I17" i="21"/>
  <c r="H85" i="21"/>
  <c r="H86" i="21"/>
  <c r="H3" i="21"/>
  <c r="H21" i="21"/>
  <c r="H22" i="21"/>
  <c r="G85" i="21"/>
  <c r="G86" i="21"/>
  <c r="G9" i="21"/>
  <c r="G10" i="21"/>
  <c r="F85" i="21"/>
  <c r="F86" i="21"/>
  <c r="F13" i="21"/>
  <c r="F14" i="21"/>
  <c r="O11" i="21"/>
  <c r="F9" i="21"/>
  <c r="F10" i="21"/>
  <c r="O89" i="21"/>
  <c r="O90" i="21"/>
  <c r="E85" i="21"/>
  <c r="E86" i="21"/>
  <c r="E4" i="21"/>
  <c r="E5" i="21"/>
  <c r="E6" i="21"/>
  <c r="O117" i="21"/>
  <c r="O118" i="21"/>
  <c r="O35" i="21"/>
  <c r="O83" i="21"/>
  <c r="O109" i="21"/>
  <c r="O110" i="21"/>
  <c r="O105" i="21"/>
  <c r="O106" i="21"/>
  <c r="D21" i="21"/>
  <c r="D22" i="21"/>
  <c r="O19" i="21"/>
  <c r="O101" i="21"/>
  <c r="O102" i="21"/>
  <c r="D13" i="21"/>
  <c r="D14" i="21"/>
  <c r="O84" i="21"/>
  <c r="D85" i="21"/>
  <c r="D86" i="21"/>
  <c r="O7" i="21"/>
  <c r="C37" i="21"/>
  <c r="C38" i="21"/>
  <c r="O113" i="21"/>
  <c r="O114" i="21"/>
  <c r="O27" i="21"/>
  <c r="O28" i="21"/>
  <c r="O29" i="21"/>
  <c r="O30" i="21"/>
  <c r="C85" i="21"/>
  <c r="C86" i="21"/>
  <c r="O93" i="21"/>
  <c r="O94" i="21"/>
  <c r="C9" i="21"/>
  <c r="C10" i="21"/>
  <c r="G544" i="20"/>
  <c r="G545" i="20"/>
  <c r="E512" i="20"/>
  <c r="E513" i="20"/>
  <c r="D512" i="20"/>
  <c r="D513" i="20"/>
  <c r="G540" i="20"/>
  <c r="G541" i="20"/>
  <c r="G536" i="20"/>
  <c r="G537" i="20"/>
  <c r="G511" i="20"/>
  <c r="G516" i="20"/>
  <c r="G517" i="20"/>
  <c r="G532" i="20"/>
  <c r="G533" i="20"/>
  <c r="C512" i="20"/>
  <c r="C513" i="20"/>
  <c r="G520" i="20"/>
  <c r="G510" i="20"/>
  <c r="G497" i="20"/>
  <c r="G498" i="20"/>
  <c r="G493" i="20"/>
  <c r="G494" i="20"/>
  <c r="G485" i="20"/>
  <c r="E473" i="20"/>
  <c r="E474" i="20"/>
  <c r="G481" i="20"/>
  <c r="G482" i="20"/>
  <c r="G505" i="20"/>
  <c r="G506" i="20"/>
  <c r="G501" i="20"/>
  <c r="G502" i="20"/>
  <c r="D473" i="20"/>
  <c r="D474" i="20"/>
  <c r="G471" i="20"/>
  <c r="G473" i="20"/>
  <c r="G474" i="20"/>
  <c r="G489" i="20"/>
  <c r="G490" i="20"/>
  <c r="G477" i="20"/>
  <c r="G478" i="20"/>
  <c r="C473" i="20"/>
  <c r="C474" i="20"/>
  <c r="G462" i="20"/>
  <c r="G463" i="20"/>
  <c r="E434" i="20"/>
  <c r="E435" i="20"/>
  <c r="G433" i="20"/>
  <c r="G466" i="20"/>
  <c r="G467" i="20"/>
  <c r="G458" i="20"/>
  <c r="G459" i="20"/>
  <c r="D434" i="20"/>
  <c r="D435" i="20"/>
  <c r="G442" i="20"/>
  <c r="G443" i="20"/>
  <c r="G432" i="20"/>
  <c r="G438" i="20"/>
  <c r="G454" i="20"/>
  <c r="G455" i="20"/>
  <c r="C434" i="20"/>
  <c r="C435" i="20"/>
  <c r="E395" i="20"/>
  <c r="E396" i="20"/>
  <c r="G423" i="20"/>
  <c r="G424" i="20"/>
  <c r="G415" i="20"/>
  <c r="G416" i="20"/>
  <c r="G411" i="20"/>
  <c r="G412" i="20"/>
  <c r="D395" i="20"/>
  <c r="D396" i="20"/>
  <c r="G403" i="20"/>
  <c r="G404" i="20"/>
  <c r="G399" i="20"/>
  <c r="G400" i="20"/>
  <c r="G394" i="20"/>
  <c r="G427" i="20"/>
  <c r="G428" i="20"/>
  <c r="G419" i="20"/>
  <c r="G420" i="20"/>
  <c r="C395" i="20"/>
  <c r="C396" i="20"/>
  <c r="G393" i="20"/>
  <c r="G372" i="20"/>
  <c r="G373" i="20"/>
  <c r="G364" i="20"/>
  <c r="G365" i="20"/>
  <c r="E356" i="20"/>
  <c r="E357" i="20"/>
  <c r="G360" i="20"/>
  <c r="G361" i="20"/>
  <c r="G354" i="20"/>
  <c r="G388" i="20"/>
  <c r="G389" i="20"/>
  <c r="G384" i="20"/>
  <c r="G385" i="20"/>
  <c r="G376" i="20"/>
  <c r="G377" i="20"/>
  <c r="G355" i="20"/>
  <c r="G356" i="20"/>
  <c r="G357" i="20"/>
  <c r="G380" i="20"/>
  <c r="G381" i="20"/>
  <c r="C356" i="20"/>
  <c r="C357" i="20"/>
  <c r="G329" i="20"/>
  <c r="G321" i="20"/>
  <c r="G322" i="20"/>
  <c r="E317" i="20"/>
  <c r="E318" i="20"/>
  <c r="G341" i="20"/>
  <c r="G342" i="20"/>
  <c r="D317" i="20"/>
  <c r="D318" i="20"/>
  <c r="G316" i="20"/>
  <c r="G349" i="20"/>
  <c r="G350" i="20"/>
  <c r="G345" i="20"/>
  <c r="G346" i="20"/>
  <c r="C317" i="20"/>
  <c r="C318" i="20"/>
  <c r="G325" i="20"/>
  <c r="G326" i="20"/>
  <c r="G315" i="20"/>
  <c r="G276" i="20"/>
  <c r="E278" i="20"/>
  <c r="E279" i="20"/>
  <c r="G294" i="20"/>
  <c r="G295" i="20"/>
  <c r="G282" i="20"/>
  <c r="G283" i="20"/>
  <c r="G310" i="20"/>
  <c r="G311" i="20"/>
  <c r="D278" i="20"/>
  <c r="D279" i="20"/>
  <c r="G286" i="20"/>
  <c r="G287" i="20"/>
  <c r="G277" i="20"/>
  <c r="G306" i="20"/>
  <c r="G307" i="20"/>
  <c r="G302" i="20"/>
  <c r="G303" i="20"/>
  <c r="G298" i="20"/>
  <c r="G299" i="20"/>
  <c r="C278" i="20"/>
  <c r="C279" i="20"/>
  <c r="E239" i="20"/>
  <c r="E240" i="20"/>
  <c r="G237" i="20"/>
  <c r="G238" i="20"/>
  <c r="G271" i="20"/>
  <c r="G272" i="20"/>
  <c r="G267" i="20"/>
  <c r="G268" i="20"/>
  <c r="G263" i="20"/>
  <c r="G264" i="20"/>
  <c r="G259" i="20"/>
  <c r="G260" i="20"/>
  <c r="G255" i="20"/>
  <c r="G256" i="20"/>
  <c r="C239" i="20"/>
  <c r="C240" i="20"/>
  <c r="E200" i="20"/>
  <c r="E201" i="20"/>
  <c r="G212" i="20"/>
  <c r="G208" i="20"/>
  <c r="G209" i="20"/>
  <c r="D200" i="20"/>
  <c r="D201" i="20"/>
  <c r="G220" i="20"/>
  <c r="G221" i="20"/>
  <c r="G216" i="20"/>
  <c r="G217" i="20"/>
  <c r="G199" i="20"/>
  <c r="G198" i="20"/>
  <c r="G232" i="20"/>
  <c r="G233" i="20"/>
  <c r="C33" i="20"/>
  <c r="C34" i="20"/>
  <c r="G228" i="20"/>
  <c r="G229" i="20"/>
  <c r="C4" i="20"/>
  <c r="C200" i="20"/>
  <c r="C201" i="20"/>
  <c r="E33" i="20"/>
  <c r="E34" i="20"/>
  <c r="E21" i="20"/>
  <c r="E22" i="20"/>
  <c r="C13" i="20"/>
  <c r="C14" i="20"/>
  <c r="E161" i="20"/>
  <c r="E162" i="20" s="1"/>
  <c r="G181" i="20"/>
  <c r="G182" i="20"/>
  <c r="G165" i="20"/>
  <c r="G166" i="20"/>
  <c r="G193" i="20"/>
  <c r="G194" i="20"/>
  <c r="G177" i="20"/>
  <c r="G178" i="20"/>
  <c r="D161" i="20"/>
  <c r="D162" i="20"/>
  <c r="D9" i="20"/>
  <c r="D10" i="20"/>
  <c r="G189" i="20"/>
  <c r="G190" i="20"/>
  <c r="G185" i="20"/>
  <c r="G186" i="20" s="1"/>
  <c r="G24" i="20"/>
  <c r="C161" i="20"/>
  <c r="C162" i="20"/>
  <c r="C21" i="20"/>
  <c r="C22" i="20"/>
  <c r="G169" i="20"/>
  <c r="G170" i="20"/>
  <c r="E37" i="20"/>
  <c r="E38" i="20"/>
  <c r="E29" i="20"/>
  <c r="E30" i="20"/>
  <c r="G23" i="20"/>
  <c r="G134" i="20"/>
  <c r="E13" i="20"/>
  <c r="E14" i="20"/>
  <c r="G121" i="20"/>
  <c r="E4" i="20"/>
  <c r="E122" i="20"/>
  <c r="E123" i="20"/>
  <c r="E3" i="20"/>
  <c r="G150" i="20"/>
  <c r="G151" i="20"/>
  <c r="D25" i="20"/>
  <c r="D26" i="20"/>
  <c r="D122" i="20"/>
  <c r="D123" i="20"/>
  <c r="D3" i="20"/>
  <c r="D13" i="20"/>
  <c r="D14" i="20"/>
  <c r="G130" i="20"/>
  <c r="G131" i="20"/>
  <c r="G120" i="20"/>
  <c r="G154" i="20"/>
  <c r="G155" i="20"/>
  <c r="G28" i="20"/>
  <c r="G146" i="20"/>
  <c r="G147" i="20"/>
  <c r="G142" i="20"/>
  <c r="G143" i="20"/>
  <c r="C25" i="20"/>
  <c r="C26" i="20"/>
  <c r="G138" i="20"/>
  <c r="G139" i="20"/>
  <c r="G12" i="20"/>
  <c r="C3" i="20"/>
  <c r="C122" i="20"/>
  <c r="C123" i="20"/>
  <c r="G126" i="20"/>
  <c r="G127" i="20"/>
  <c r="E83" i="20"/>
  <c r="E84" i="20"/>
  <c r="G11" i="20"/>
  <c r="G8" i="20"/>
  <c r="E9" i="20"/>
  <c r="E10" i="20"/>
  <c r="G7" i="20"/>
  <c r="D37" i="20"/>
  <c r="D38" i="20"/>
  <c r="G36" i="20"/>
  <c r="D83" i="20"/>
  <c r="D84" i="20"/>
  <c r="G35" i="20"/>
  <c r="G115" i="20"/>
  <c r="G116" i="20"/>
  <c r="D33" i="20"/>
  <c r="D34" i="20"/>
  <c r="G32" i="20"/>
  <c r="G31" i="20"/>
  <c r="D112" i="20"/>
  <c r="D29" i="20"/>
  <c r="D30" i="20"/>
  <c r="G27" i="20"/>
  <c r="G103" i="20"/>
  <c r="G104" i="20"/>
  <c r="D21" i="20"/>
  <c r="D22" i="20"/>
  <c r="D4" i="20"/>
  <c r="D5" i="20"/>
  <c r="D6" i="20"/>
  <c r="G82" i="20"/>
  <c r="C37" i="20"/>
  <c r="C38" i="20"/>
  <c r="G111" i="20"/>
  <c r="G112" i="20"/>
  <c r="G107" i="20"/>
  <c r="G108" i="20"/>
  <c r="C29" i="20"/>
  <c r="C30" i="20"/>
  <c r="G99" i="20"/>
  <c r="G100" i="20"/>
  <c r="G81" i="20"/>
  <c r="G91" i="20"/>
  <c r="G92" i="20"/>
  <c r="C9" i="20"/>
  <c r="C10" i="20"/>
  <c r="G87" i="20"/>
  <c r="G88" i="20"/>
  <c r="L81" i="17"/>
  <c r="L82" i="17"/>
  <c r="S109" i="17"/>
  <c r="D33" i="17"/>
  <c r="J81" i="17"/>
  <c r="J82" i="17"/>
  <c r="D32" i="17"/>
  <c r="I81" i="17"/>
  <c r="I82" i="17"/>
  <c r="H81" i="17"/>
  <c r="H82" i="17"/>
  <c r="G81" i="17"/>
  <c r="G82" i="17"/>
  <c r="S97" i="17"/>
  <c r="S98" i="17"/>
  <c r="D22" i="17"/>
  <c r="F81" i="17"/>
  <c r="F82" i="17"/>
  <c r="S105" i="17"/>
  <c r="D29" i="17"/>
  <c r="E81" i="17"/>
  <c r="E82" i="17"/>
  <c r="S113" i="17"/>
  <c r="S114" i="17"/>
  <c r="D38" i="17"/>
  <c r="S101" i="17"/>
  <c r="C81" i="17"/>
  <c r="C82" i="17"/>
  <c r="D4" i="17"/>
  <c r="S89" i="17"/>
  <c r="D13" i="17"/>
  <c r="D11" i="17"/>
  <c r="D3" i="17"/>
  <c r="S80" i="17"/>
  <c r="S79" i="17"/>
  <c r="S85" i="17"/>
  <c r="G499" i="17"/>
  <c r="G500" i="17"/>
  <c r="F499" i="17"/>
  <c r="F500" i="17"/>
  <c r="S515" i="17"/>
  <c r="S516" i="17"/>
  <c r="O22" i="17"/>
  <c r="O29" i="17"/>
  <c r="E499" i="17"/>
  <c r="E500" i="17"/>
  <c r="O13" i="17"/>
  <c r="O37" i="17"/>
  <c r="S527" i="17"/>
  <c r="S528" i="17"/>
  <c r="O34" i="17"/>
  <c r="O31" i="17"/>
  <c r="S523" i="17"/>
  <c r="S524" i="17"/>
  <c r="O30" i="17"/>
  <c r="D499" i="17"/>
  <c r="D500" i="17"/>
  <c r="S519" i="17"/>
  <c r="S520" i="17"/>
  <c r="O26" i="17"/>
  <c r="O20" i="17"/>
  <c r="S531" i="17"/>
  <c r="S532" i="17"/>
  <c r="O38" i="17"/>
  <c r="O33" i="17"/>
  <c r="C499" i="17"/>
  <c r="C500" i="17"/>
  <c r="O4" i="17"/>
  <c r="S498" i="17"/>
  <c r="O21" i="17"/>
  <c r="S507" i="17"/>
  <c r="S508" i="17"/>
  <c r="O14" i="17"/>
  <c r="O9" i="17"/>
  <c r="O3" i="17"/>
  <c r="S497" i="17"/>
  <c r="F461" i="17"/>
  <c r="F462" i="17"/>
  <c r="H461" i="17"/>
  <c r="H462" i="17"/>
  <c r="G461" i="17"/>
  <c r="G462" i="17"/>
  <c r="S477" i="17"/>
  <c r="S478" i="17"/>
  <c r="N22" i="17"/>
  <c r="E461" i="17"/>
  <c r="E462" i="17"/>
  <c r="S489" i="17"/>
  <c r="S490" i="17"/>
  <c r="N34" i="17"/>
  <c r="S481" i="17"/>
  <c r="S482" i="17"/>
  <c r="N26" i="17"/>
  <c r="S485" i="17"/>
  <c r="S486" i="17"/>
  <c r="N30" i="17"/>
  <c r="S459" i="17"/>
  <c r="D461" i="17"/>
  <c r="D462" i="17"/>
  <c r="S493" i="17"/>
  <c r="S494" i="17"/>
  <c r="N38" i="17"/>
  <c r="N35" i="17"/>
  <c r="C461" i="17"/>
  <c r="C462" i="17"/>
  <c r="S460" i="17"/>
  <c r="N20" i="17"/>
  <c r="N4" i="17"/>
  <c r="S469" i="17"/>
  <c r="N13" i="17"/>
  <c r="N11" i="17"/>
  <c r="S465" i="17"/>
  <c r="S466" i="17"/>
  <c r="N7" i="17"/>
  <c r="I423" i="17"/>
  <c r="I424" i="17"/>
  <c r="H423" i="17"/>
  <c r="H424" i="17"/>
  <c r="G423" i="17"/>
  <c r="G424" i="17"/>
  <c r="F423" i="17"/>
  <c r="F424" i="17"/>
  <c r="S451" i="17"/>
  <c r="S452" i="17"/>
  <c r="M34" i="17"/>
  <c r="E423" i="17"/>
  <c r="E424" i="17"/>
  <c r="S443" i="17"/>
  <c r="M25" i="17"/>
  <c r="D423" i="17"/>
  <c r="D424" i="17"/>
  <c r="S431" i="17"/>
  <c r="S432" i="17"/>
  <c r="M14" i="17"/>
  <c r="S427" i="17"/>
  <c r="S428" i="17"/>
  <c r="M10" i="17"/>
  <c r="S455" i="17"/>
  <c r="M37" i="17"/>
  <c r="S447" i="17"/>
  <c r="S448" i="17"/>
  <c r="M30" i="17"/>
  <c r="S421" i="17"/>
  <c r="M27" i="17"/>
  <c r="M3" i="17"/>
  <c r="S422" i="17"/>
  <c r="M20" i="17"/>
  <c r="M4" i="17"/>
  <c r="C423" i="17"/>
  <c r="C424" i="17"/>
  <c r="S439" i="17"/>
  <c r="S440" i="17"/>
  <c r="M22" i="17"/>
  <c r="I385" i="17"/>
  <c r="I386" i="17"/>
  <c r="S401" i="17"/>
  <c r="L21" i="17"/>
  <c r="H385" i="17"/>
  <c r="H386" i="17"/>
  <c r="E385" i="17"/>
  <c r="E386" i="17"/>
  <c r="S417" i="17"/>
  <c r="S418" i="17"/>
  <c r="L38" i="17"/>
  <c r="S402" i="17"/>
  <c r="L22" i="17"/>
  <c r="D385" i="17"/>
  <c r="D386" i="17"/>
  <c r="S384" i="17"/>
  <c r="L37" i="17"/>
  <c r="L35" i="17"/>
  <c r="S413" i="17"/>
  <c r="S414" i="17"/>
  <c r="L34" i="17"/>
  <c r="L28" i="17"/>
  <c r="S28" i="17"/>
  <c r="S409" i="17"/>
  <c r="S405" i="17"/>
  <c r="S406" i="17"/>
  <c r="L26" i="17"/>
  <c r="C385" i="17"/>
  <c r="C386" i="17"/>
  <c r="S393" i="17"/>
  <c r="L13" i="17"/>
  <c r="L11" i="17"/>
  <c r="S389" i="17"/>
  <c r="S383" i="17"/>
  <c r="G347" i="17"/>
  <c r="G348" i="17"/>
  <c r="S371" i="17"/>
  <c r="S372" i="17"/>
  <c r="K30" i="17"/>
  <c r="E347" i="17"/>
  <c r="E348" i="17"/>
  <c r="S355" i="17"/>
  <c r="S356" i="17"/>
  <c r="K14" i="17"/>
  <c r="S379" i="17"/>
  <c r="K37" i="17"/>
  <c r="S346" i="17"/>
  <c r="D347" i="17"/>
  <c r="D348" i="17"/>
  <c r="K8" i="17"/>
  <c r="S351" i="17"/>
  <c r="K9" i="17"/>
  <c r="S375" i="17"/>
  <c r="K33" i="17"/>
  <c r="K3" i="17"/>
  <c r="K4" i="17"/>
  <c r="K25" i="17"/>
  <c r="C347" i="17"/>
  <c r="C348" i="17"/>
  <c r="S363" i="17"/>
  <c r="S364" i="17"/>
  <c r="K22" i="17"/>
  <c r="S345" i="17"/>
  <c r="K309" i="17"/>
  <c r="K310" i="17"/>
  <c r="J309" i="17"/>
  <c r="J310" i="17"/>
  <c r="I309" i="17"/>
  <c r="I310" i="17"/>
  <c r="H309" i="17"/>
  <c r="H310" i="17"/>
  <c r="G309" i="17"/>
  <c r="G310" i="17"/>
  <c r="F309" i="17"/>
  <c r="F310" i="17"/>
  <c r="S313" i="17"/>
  <c r="J9" i="17"/>
  <c r="E309" i="17"/>
  <c r="E310" i="17"/>
  <c r="S341" i="17"/>
  <c r="S342" i="17"/>
  <c r="J38" i="17"/>
  <c r="S329" i="17"/>
  <c r="S330" i="17"/>
  <c r="J26" i="17"/>
  <c r="D309" i="17"/>
  <c r="D310" i="17"/>
  <c r="S317" i="17"/>
  <c r="J13" i="17"/>
  <c r="S308" i="17"/>
  <c r="S337" i="17"/>
  <c r="J33" i="17"/>
  <c r="S333" i="17"/>
  <c r="J29" i="17"/>
  <c r="J3" i="17"/>
  <c r="S307" i="17"/>
  <c r="J4" i="17"/>
  <c r="S325" i="17"/>
  <c r="J21" i="17"/>
  <c r="C309" i="17"/>
  <c r="C310" i="17"/>
  <c r="R271" i="17"/>
  <c r="R272" i="17"/>
  <c r="Q271" i="17"/>
  <c r="Q272" i="17"/>
  <c r="P271" i="17"/>
  <c r="P272" i="17"/>
  <c r="O271" i="17"/>
  <c r="O272" i="17"/>
  <c r="N271" i="17"/>
  <c r="N272" i="17"/>
  <c r="S295" i="17"/>
  <c r="I29" i="17"/>
  <c r="L271" i="17"/>
  <c r="L272" i="17"/>
  <c r="K271" i="17"/>
  <c r="K272" i="17"/>
  <c r="I271" i="17"/>
  <c r="I272" i="17"/>
  <c r="H271" i="17"/>
  <c r="G271" i="17"/>
  <c r="G272" i="17"/>
  <c r="F271" i="17"/>
  <c r="F272" i="17"/>
  <c r="S269" i="17"/>
  <c r="S296" i="17"/>
  <c r="I30" i="17"/>
  <c r="S291" i="17"/>
  <c r="I25" i="17"/>
  <c r="D271" i="17"/>
  <c r="D272" i="17"/>
  <c r="S279" i="17"/>
  <c r="S280" i="17"/>
  <c r="I14" i="17"/>
  <c r="S303" i="17"/>
  <c r="I37" i="17"/>
  <c r="S299" i="17"/>
  <c r="S300" i="17"/>
  <c r="I34" i="17"/>
  <c r="C271" i="17"/>
  <c r="C272" i="17"/>
  <c r="S287" i="17"/>
  <c r="I21" i="17"/>
  <c r="S283" i="17"/>
  <c r="I17" i="17"/>
  <c r="I15" i="17"/>
  <c r="S15" i="17"/>
  <c r="I3" i="17"/>
  <c r="S17" i="17"/>
  <c r="I12" i="17"/>
  <c r="I4" i="17"/>
  <c r="S270" i="17"/>
  <c r="S275" i="17"/>
  <c r="H233" i="17"/>
  <c r="H234" i="17"/>
  <c r="S265" i="17"/>
  <c r="S266" i="17"/>
  <c r="H38" i="17"/>
  <c r="S257" i="17"/>
  <c r="H29" i="17"/>
  <c r="S241" i="17"/>
  <c r="S242" i="17"/>
  <c r="H14" i="17"/>
  <c r="F233" i="17"/>
  <c r="F234" i="17"/>
  <c r="S253" i="17"/>
  <c r="S254" i="17"/>
  <c r="H26" i="17"/>
  <c r="E233" i="17"/>
  <c r="E234" i="17"/>
  <c r="S249" i="17"/>
  <c r="S250" i="17"/>
  <c r="H22" i="17"/>
  <c r="S237" i="17"/>
  <c r="S238" i="17"/>
  <c r="H10" i="17"/>
  <c r="H37" i="17"/>
  <c r="H32" i="17"/>
  <c r="S261" i="17"/>
  <c r="H33" i="17"/>
  <c r="S231" i="17"/>
  <c r="H31" i="17"/>
  <c r="H3" i="17"/>
  <c r="C233" i="17"/>
  <c r="C234" i="17"/>
  <c r="K195" i="17"/>
  <c r="K196" i="17"/>
  <c r="J195" i="17"/>
  <c r="J196" i="17"/>
  <c r="I195" i="17"/>
  <c r="I196" i="17"/>
  <c r="H195" i="17"/>
  <c r="H196" i="17"/>
  <c r="F195" i="17"/>
  <c r="F196" i="17"/>
  <c r="S223" i="17"/>
  <c r="S224" i="17"/>
  <c r="G34" i="17"/>
  <c r="G31" i="17"/>
  <c r="S219" i="17"/>
  <c r="G29" i="17"/>
  <c r="S211" i="17"/>
  <c r="G21" i="17"/>
  <c r="E195" i="17"/>
  <c r="E196" i="17"/>
  <c r="S227" i="17"/>
  <c r="G37" i="17"/>
  <c r="D195" i="17"/>
  <c r="D196" i="17"/>
  <c r="S193" i="17"/>
  <c r="S203" i="17"/>
  <c r="G13" i="17"/>
  <c r="S199" i="17"/>
  <c r="C195" i="17"/>
  <c r="C196" i="17"/>
  <c r="S215" i="17"/>
  <c r="G25" i="17"/>
  <c r="S194" i="17"/>
  <c r="G4" i="17"/>
  <c r="S155" i="17"/>
  <c r="G157" i="17"/>
  <c r="G158" i="17"/>
  <c r="F157" i="17"/>
  <c r="F158" i="17"/>
  <c r="S189" i="17"/>
  <c r="E157" i="17"/>
  <c r="E158" i="17"/>
  <c r="S173" i="17"/>
  <c r="F21" i="17"/>
  <c r="F33" i="17"/>
  <c r="D157" i="17"/>
  <c r="D158" i="17"/>
  <c r="S8" i="17"/>
  <c r="S161" i="17"/>
  <c r="S162" i="17"/>
  <c r="F10" i="17"/>
  <c r="S36" i="17"/>
  <c r="S181" i="17"/>
  <c r="S24" i="17"/>
  <c r="S177" i="17"/>
  <c r="S23" i="17"/>
  <c r="C157" i="17"/>
  <c r="C158" i="17"/>
  <c r="F20" i="17"/>
  <c r="F4" i="17"/>
  <c r="F3" i="17"/>
  <c r="S19" i="17"/>
  <c r="S165" i="17"/>
  <c r="S166" i="17"/>
  <c r="F14" i="17"/>
  <c r="S156" i="17"/>
  <c r="S157" i="17"/>
  <c r="F5" i="17"/>
  <c r="S7" i="17"/>
  <c r="N119" i="17"/>
  <c r="N120" i="17"/>
  <c r="M119" i="17"/>
  <c r="M120" i="17"/>
  <c r="K119" i="17"/>
  <c r="K120" i="17"/>
  <c r="J119" i="17"/>
  <c r="J120" i="17"/>
  <c r="I119" i="17"/>
  <c r="I120" i="17"/>
  <c r="H119" i="17"/>
  <c r="H120" i="17"/>
  <c r="S139" i="17"/>
  <c r="S140" i="17"/>
  <c r="E26" i="17"/>
  <c r="F119" i="17"/>
  <c r="F120" i="17"/>
  <c r="E119" i="17"/>
  <c r="E120" i="17"/>
  <c r="S127" i="17"/>
  <c r="E13" i="17"/>
  <c r="S151" i="17"/>
  <c r="E37" i="17"/>
  <c r="S147" i="17"/>
  <c r="E33" i="17"/>
  <c r="S118" i="17"/>
  <c r="S135" i="17"/>
  <c r="E11" i="17"/>
  <c r="D119" i="17"/>
  <c r="D120" i="17"/>
  <c r="S123" i="17"/>
  <c r="E9" i="17"/>
  <c r="C119" i="17"/>
  <c r="C120" i="17"/>
  <c r="S117" i="17"/>
  <c r="E4" i="17"/>
  <c r="E27" i="17"/>
  <c r="S143" i="17"/>
  <c r="O85" i="21"/>
  <c r="O86" i="21"/>
  <c r="G512" i="20"/>
  <c r="G513" i="20"/>
  <c r="G434" i="20"/>
  <c r="G435" i="20"/>
  <c r="G395" i="20"/>
  <c r="G396" i="20"/>
  <c r="G317" i="20"/>
  <c r="G318" i="20"/>
  <c r="G278" i="20"/>
  <c r="G279" i="20"/>
  <c r="G239" i="20"/>
  <c r="G240" i="20"/>
  <c r="G200" i="20"/>
  <c r="G201" i="20"/>
  <c r="C5" i="20"/>
  <c r="C6" i="20"/>
  <c r="G25" i="20"/>
  <c r="G26" i="20" s="1"/>
  <c r="G29" i="20"/>
  <c r="G30" i="20" s="1"/>
  <c r="G122" i="20"/>
  <c r="G123" i="20"/>
  <c r="G4" i="20"/>
  <c r="G3" i="20"/>
  <c r="G5" i="20" s="1"/>
  <c r="G6" i="20" s="1"/>
  <c r="E5" i="20"/>
  <c r="E6" i="20" s="1"/>
  <c r="G13" i="20"/>
  <c r="G14" i="20"/>
  <c r="G37" i="20"/>
  <c r="G38" i="20"/>
  <c r="G9" i="20"/>
  <c r="G10" i="20"/>
  <c r="G33" i="20"/>
  <c r="G34" i="20"/>
  <c r="G83" i="20"/>
  <c r="G84" i="20"/>
  <c r="S110" i="17"/>
  <c r="D34" i="17"/>
  <c r="S32" i="17"/>
  <c r="D21" i="17"/>
  <c r="D37" i="17"/>
  <c r="S106" i="17"/>
  <c r="D30" i="17"/>
  <c r="D25" i="17"/>
  <c r="S102" i="17"/>
  <c r="D26" i="17"/>
  <c r="S90" i="17"/>
  <c r="D14" i="17"/>
  <c r="S81" i="17"/>
  <c r="D5" i="17"/>
  <c r="D9" i="17"/>
  <c r="S86" i="17"/>
  <c r="D10" i="17"/>
  <c r="O25" i="17"/>
  <c r="O5" i="17"/>
  <c r="O6" i="17"/>
  <c r="S499" i="17"/>
  <c r="S500" i="17"/>
  <c r="S35" i="17"/>
  <c r="S37" i="17"/>
  <c r="S38" i="17"/>
  <c r="N25" i="17"/>
  <c r="N21" i="17"/>
  <c r="N33" i="17"/>
  <c r="N3" i="17"/>
  <c r="N9" i="17"/>
  <c r="N29" i="17"/>
  <c r="S461" i="17"/>
  <c r="N5" i="17"/>
  <c r="S470" i="17"/>
  <c r="N14" i="17"/>
  <c r="N37" i="17"/>
  <c r="M29" i="17"/>
  <c r="M33" i="17"/>
  <c r="S456" i="17"/>
  <c r="M38" i="17"/>
  <c r="M13" i="17"/>
  <c r="S444" i="17"/>
  <c r="M26" i="17"/>
  <c r="M9" i="17"/>
  <c r="S423" i="17"/>
  <c r="S424" i="17"/>
  <c r="M6" i="17"/>
  <c r="M21" i="17"/>
  <c r="L25" i="17"/>
  <c r="L33" i="17"/>
  <c r="S385" i="17"/>
  <c r="L5" i="17"/>
  <c r="L3" i="17"/>
  <c r="L4" i="17"/>
  <c r="S410" i="17"/>
  <c r="L30" i="17"/>
  <c r="L29" i="17"/>
  <c r="S394" i="17"/>
  <c r="L14" i="17"/>
  <c r="S11" i="17"/>
  <c r="L9" i="17"/>
  <c r="S390" i="17"/>
  <c r="L10" i="17"/>
  <c r="K29" i="17"/>
  <c r="S376" i="17"/>
  <c r="K34" i="17"/>
  <c r="K21" i="17"/>
  <c r="K13" i="17"/>
  <c r="S347" i="17"/>
  <c r="K5" i="17"/>
  <c r="S380" i="17"/>
  <c r="K38" i="17"/>
  <c r="S352" i="17"/>
  <c r="K10" i="17"/>
  <c r="S314" i="17"/>
  <c r="J10" i="17"/>
  <c r="J25" i="17"/>
  <c r="S318" i="17"/>
  <c r="J14" i="17"/>
  <c r="J37" i="17"/>
  <c r="S338" i="17"/>
  <c r="J34" i="17"/>
  <c r="S334" i="17"/>
  <c r="J30" i="17"/>
  <c r="S326" i="17"/>
  <c r="J22" i="17"/>
  <c r="S309" i="17"/>
  <c r="S310" i="17"/>
  <c r="J6" i="17"/>
  <c r="I33" i="17"/>
  <c r="S304" i="17"/>
  <c r="I38" i="17"/>
  <c r="S292" i="17"/>
  <c r="I26" i="17"/>
  <c r="S271" i="17"/>
  <c r="S272" i="17"/>
  <c r="I6" i="17"/>
  <c r="S288" i="17"/>
  <c r="I22" i="17"/>
  <c r="I13" i="17"/>
  <c r="S12" i="17"/>
  <c r="S276" i="17"/>
  <c r="I10" i="17"/>
  <c r="I9" i="17"/>
  <c r="H25" i="17"/>
  <c r="H13" i="17"/>
  <c r="S258" i="17"/>
  <c r="H30" i="17"/>
  <c r="H4" i="17"/>
  <c r="S262" i="17"/>
  <c r="H34" i="17"/>
  <c r="H21" i="17"/>
  <c r="S233" i="17"/>
  <c r="S234" i="17"/>
  <c r="H6" i="17"/>
  <c r="H9" i="17"/>
  <c r="S31" i="17"/>
  <c r="S212" i="17"/>
  <c r="G22" i="17"/>
  <c r="G33" i="17"/>
  <c r="G3" i="17"/>
  <c r="S204" i="17"/>
  <c r="G14" i="17"/>
  <c r="S228" i="17"/>
  <c r="G38" i="17"/>
  <c r="S220" i="17"/>
  <c r="G30" i="17"/>
  <c r="S195" i="17"/>
  <c r="G5" i="17"/>
  <c r="S216" i="17"/>
  <c r="G26" i="17"/>
  <c r="S200" i="17"/>
  <c r="G10" i="17"/>
  <c r="G9" i="17"/>
  <c r="S20" i="17"/>
  <c r="S21" i="17"/>
  <c r="S22" i="17"/>
  <c r="F9" i="17"/>
  <c r="S9" i="17"/>
  <c r="S10" i="17"/>
  <c r="F37" i="17"/>
  <c r="S190" i="17"/>
  <c r="F38" i="17"/>
  <c r="S174" i="17"/>
  <c r="F22" i="17"/>
  <c r="F13" i="17"/>
  <c r="S182" i="17"/>
  <c r="F30" i="17"/>
  <c r="F29" i="17"/>
  <c r="S25" i="17"/>
  <c r="S26" i="17"/>
  <c r="S178" i="17"/>
  <c r="F26" i="17"/>
  <c r="F25" i="17"/>
  <c r="S158" i="17"/>
  <c r="F6" i="17"/>
  <c r="S128" i="17"/>
  <c r="E14" i="17"/>
  <c r="E25" i="17"/>
  <c r="S124" i="17"/>
  <c r="E10" i="17"/>
  <c r="S152" i="17"/>
  <c r="E38" i="17"/>
  <c r="S148" i="17"/>
  <c r="E34" i="17"/>
  <c r="S119" i="17"/>
  <c r="E5" i="17"/>
  <c r="S136" i="17"/>
  <c r="E22" i="17"/>
  <c r="E21" i="17"/>
  <c r="S144" i="17"/>
  <c r="E30" i="17"/>
  <c r="E29" i="17"/>
  <c r="S27" i="17"/>
  <c r="S29" i="17"/>
  <c r="S30" i="17"/>
  <c r="E3" i="17"/>
  <c r="S33" i="17"/>
  <c r="S34" i="17"/>
  <c r="S82" i="17"/>
  <c r="D6" i="17"/>
  <c r="S462" i="17"/>
  <c r="N6" i="17"/>
  <c r="M5" i="17"/>
  <c r="S386" i="17"/>
  <c r="L6" i="17"/>
  <c r="S4" i="17"/>
  <c r="S13" i="17"/>
  <c r="S14" i="17"/>
  <c r="S348" i="17"/>
  <c r="K6" i="17"/>
  <c r="J5" i="17"/>
  <c r="I5" i="17"/>
  <c r="H5" i="17"/>
  <c r="S3" i="17"/>
  <c r="S196" i="17"/>
  <c r="G6" i="17"/>
  <c r="S120" i="17"/>
  <c r="E6" i="17"/>
  <c r="S5" i="17"/>
  <c r="S6" i="17"/>
  <c r="H254" i="1"/>
  <c r="I254" i="1"/>
  <c r="I255" i="1"/>
  <c r="F4" i="21"/>
  <c r="F5" i="21"/>
  <c r="F6" i="21"/>
  <c r="O36" i="21"/>
  <c r="O37" i="21"/>
  <c r="O38" i="21"/>
  <c r="D33" i="21"/>
  <c r="D34" i="21"/>
  <c r="H4" i="21"/>
  <c r="H5" i="21"/>
  <c r="H6" i="21"/>
  <c r="H25" i="21"/>
  <c r="H26" i="21"/>
  <c r="D4" i="21"/>
  <c r="D5" i="21"/>
  <c r="D6" i="21"/>
  <c r="K4" i="21"/>
  <c r="J4" i="21"/>
  <c r="J5" i="21"/>
  <c r="J6" i="21"/>
  <c r="O20" i="21"/>
  <c r="O21" i="21"/>
  <c r="O22" i="21"/>
  <c r="I21" i="21"/>
  <c r="I22" i="21"/>
  <c r="O12" i="21"/>
  <c r="O13" i="21"/>
  <c r="O14" i="21"/>
  <c r="O8" i="21"/>
  <c r="O9" i="21"/>
  <c r="O10" i="21"/>
  <c r="I4" i="21"/>
  <c r="K325" i="21"/>
  <c r="K326" i="21"/>
  <c r="O4" i="21"/>
  <c r="I5" i="21"/>
  <c r="I6" i="21"/>
  <c r="H253" i="1"/>
  <c r="I253" i="1"/>
  <c r="D260" i="1"/>
  <c r="C64" i="1"/>
  <c r="D64" i="1"/>
  <c r="D261" i="1"/>
  <c r="K5" i="21"/>
  <c r="K6" i="21"/>
  <c r="O3" i="21"/>
  <c r="O5" i="21"/>
  <c r="O6" i="21"/>
  <c r="D254" i="1" l="1"/>
  <c r="C253" i="1"/>
  <c r="D253" i="1" s="1"/>
</calcChain>
</file>

<file path=xl/sharedStrings.xml><?xml version="1.0" encoding="utf-8"?>
<sst xmlns="http://schemas.openxmlformats.org/spreadsheetml/2006/main" count="2447" uniqueCount="353">
  <si>
    <t>RELACION DE DELITOS TIPO I INFORMADOS EN LA REGION DE SAN JUAN</t>
  </si>
  <si>
    <t>Año 2015 -2016</t>
  </si>
  <si>
    <t xml:space="preserve"> </t>
  </si>
  <si>
    <t>Datos Preliminares</t>
  </si>
  <si>
    <t xml:space="preserve">     Mes del 1 al 30 de septiembre</t>
  </si>
  <si>
    <t>Acumulado al 30 de septiembre</t>
  </si>
  <si>
    <t xml:space="preserve">          cambio</t>
  </si>
  <si>
    <t>TIPO DE DELITO</t>
  </si>
  <si>
    <t>número</t>
  </si>
  <si>
    <t>%</t>
  </si>
  <si>
    <t>TOTAL TIPO I</t>
  </si>
  <si>
    <t>DELITOS DE VIOLENCIA</t>
  </si>
  <si>
    <t>Asesinatos y Homicidios</t>
  </si>
  <si>
    <t>Violaciones por la Fuerza</t>
  </si>
  <si>
    <t>Trata Humana</t>
  </si>
  <si>
    <t>Robos</t>
  </si>
  <si>
    <t>Agresiones Agravadas</t>
  </si>
  <si>
    <t>DELITOS CONTRA LA PROPIEDAD</t>
  </si>
  <si>
    <t>Escalamientos</t>
  </si>
  <si>
    <t>Apropiaciones Ilegales</t>
  </si>
  <si>
    <t>Hurto de Autos</t>
  </si>
  <si>
    <t>RELACION DE DELITOS TIPO I INFORMADOS EN LA REGION DE ARECIBO</t>
  </si>
  <si>
    <t>RELACION DE DELITOS TIPO I INFORMADOS EN LA REGION DE PONCE</t>
  </si>
  <si>
    <t/>
  </si>
  <si>
    <t>RELACION DE DELITOS TIPO I INFORMADOS EN LA REGION DE HUMACAO</t>
  </si>
  <si>
    <t>RELACION DE DELITOS TIPO I INFORMADOS EN LA REGION DE MAYAGUEZ</t>
  </si>
  <si>
    <t>RELACION DE DELITOS TIPO I INFORMADOS EN LA REGION DE CAGUAS</t>
  </si>
  <si>
    <t>RELACION DE DELITOS TIPO I INFORMADOS EN LA REGION DE BAYAMON</t>
  </si>
  <si>
    <t>RELACION DE DELITOS TIPO I INFORMADOS EN LA REGION DE CAROLINA</t>
  </si>
  <si>
    <t>RELACION DE DELITOS TIPO I INFORMADOS EN LA REGION DE GUAYAMA</t>
  </si>
  <si>
    <t>RELACION DE DELITOS TIPO I INFORMADOS EN LA REGION DE AGUADILLA</t>
  </si>
  <si>
    <t>RELACION DE DELITOS TIPO I INFORMADOS EN LA REGION DE UTUADO</t>
  </si>
  <si>
    <t>RELACION DE DELITOS TIPO I INFORMADOS EN LA REGION DE FAJARDO</t>
  </si>
  <si>
    <t>RELACION DE DELITOS TIPO I INFORMADOS EN LA  REGION DE AIBONITO</t>
  </si>
  <si>
    <t>RELACION DE DELITOS TIPO I INFORMADOS EN PUERTO RICO</t>
  </si>
  <si>
    <t>SAN JUAN</t>
  </si>
  <si>
    <t>ARECIBO</t>
  </si>
  <si>
    <t>PONCE</t>
  </si>
  <si>
    <t>HUMACAO</t>
  </si>
  <si>
    <t>MAYAGÜEZ</t>
  </si>
  <si>
    <t>CAGUAS</t>
  </si>
  <si>
    <t>BAYAMON</t>
  </si>
  <si>
    <t>CAROLINA</t>
  </si>
  <si>
    <t>GUAYAMA</t>
  </si>
  <si>
    <t>AGUADILLA</t>
  </si>
  <si>
    <t>UTUADO</t>
  </si>
  <si>
    <t>FAJARDO</t>
  </si>
  <si>
    <t>AIBONITO</t>
  </si>
  <si>
    <t xml:space="preserve">TOTAL </t>
  </si>
  <si>
    <t>TOTAL</t>
  </si>
  <si>
    <t>cambio</t>
  </si>
  <si>
    <t>Asesinato,</t>
  </si>
  <si>
    <t>Homicidio</t>
  </si>
  <si>
    <t>Violación por</t>
  </si>
  <si>
    <t>la Fuerza</t>
  </si>
  <si>
    <t>Trata</t>
  </si>
  <si>
    <t>Humana</t>
  </si>
  <si>
    <t>Robo</t>
  </si>
  <si>
    <t>Agresión</t>
  </si>
  <si>
    <t>Agravada</t>
  </si>
  <si>
    <t>Escalamiento</t>
  </si>
  <si>
    <t>Apropiación</t>
  </si>
  <si>
    <t>Ilegal</t>
  </si>
  <si>
    <t>Hurto de</t>
  </si>
  <si>
    <t>Auto</t>
  </si>
  <si>
    <t>REGION DE SAN JUAN</t>
  </si>
  <si>
    <t>San Juan</t>
  </si>
  <si>
    <t>Parada  19</t>
  </si>
  <si>
    <t>Calle Loiza</t>
  </si>
  <si>
    <t>Barrio
Obrero</t>
  </si>
  <si>
    <t>Rio Piedras</t>
  </si>
  <si>
    <t>Cupey</t>
  </si>
  <si>
    <t>Monte
Hatillo</t>
  </si>
  <si>
    <t>Caimito</t>
  </si>
  <si>
    <t>Hato Rey E
Este</t>
  </si>
  <si>
    <t>Puerto
Nuevo</t>
  </si>
  <si>
    <t>Hato Rey O
Oeste</t>
  </si>
  <si>
    <t xml:space="preserve">Trata </t>
  </si>
  <si>
    <t>REGION DE ARECIBO</t>
  </si>
  <si>
    <t>Arecibo</t>
  </si>
  <si>
    <t>Sabana
Hoyos</t>
  </si>
  <si>
    <t>Barceloneta</t>
  </si>
  <si>
    <t>Camuy</t>
  </si>
  <si>
    <t>Ciales</t>
  </si>
  <si>
    <t>Florida</t>
  </si>
  <si>
    <t>Hatillo</t>
  </si>
  <si>
    <t>Manatí</t>
  </si>
  <si>
    <t>Morovis</t>
  </si>
  <si>
    <t>Quebradillas</t>
  </si>
  <si>
    <t>REGION DE PONCE</t>
  </si>
  <si>
    <t>Guánica</t>
  </si>
  <si>
    <t>Guayanilla</t>
  </si>
  <si>
    <t>Juana Díaz</t>
  </si>
  <si>
    <t>Peñuelas</t>
  </si>
  <si>
    <t>Santa
Isabel</t>
  </si>
  <si>
    <t>Villalba</t>
  </si>
  <si>
    <t>Yauco</t>
  </si>
  <si>
    <t>Ponce</t>
  </si>
  <si>
    <t>La Playa</t>
  </si>
  <si>
    <t>El Tuque</t>
  </si>
  <si>
    <t>La Rambla</t>
  </si>
  <si>
    <t>Morell
Campos</t>
  </si>
  <si>
    <t>REGION DE HUMACAO</t>
  </si>
  <si>
    <t>Humacao</t>
  </si>
  <si>
    <t>Las Piedras</t>
  </si>
  <si>
    <t>Maunabo</t>
  </si>
  <si>
    <t>Naguabo</t>
  </si>
  <si>
    <t>Yabucoa</t>
  </si>
  <si>
    <t>REGION DE MAYAGUEZ</t>
  </si>
  <si>
    <t>Añasco</t>
  </si>
  <si>
    <t>Cabo Rojo</t>
  </si>
  <si>
    <t>Hormigueros</t>
  </si>
  <si>
    <t>Lajas</t>
  </si>
  <si>
    <t>Las Marías</t>
  </si>
  <si>
    <t>Maricao</t>
  </si>
  <si>
    <t>Mayagüez
Norte</t>
  </si>
  <si>
    <t>Mayagüez
Sur</t>
  </si>
  <si>
    <t>Sabana Grande</t>
  </si>
  <si>
    <t>San Germán</t>
  </si>
  <si>
    <t>REGION DE CAGUAS</t>
  </si>
  <si>
    <t>Aguas
Buenas</t>
  </si>
  <si>
    <t>Caguas</t>
  </si>
  <si>
    <t>Cidra</t>
  </si>
  <si>
    <t>Gurabo</t>
  </si>
  <si>
    <t>Juncos</t>
  </si>
  <si>
    <t>San Lorenzo</t>
  </si>
  <si>
    <t xml:space="preserve">                                                                                                                                                                                                                                                                                                                                                                                                                                                                                                                                                                                                                                                                                                                                                                                                                                                                                                                                                                                                                                                                                                                                                                                                                                                                                                                    </t>
  </si>
  <si>
    <t>REGION DE BAYAMON</t>
  </si>
  <si>
    <t>Bayamón
Norte</t>
  </si>
  <si>
    <t>Bayamón
Sur</t>
  </si>
  <si>
    <t>Bayamón
Oeste</t>
  </si>
  <si>
    <t>Dajaos</t>
  </si>
  <si>
    <t>Cataño</t>
  </si>
  <si>
    <t>Corozal</t>
  </si>
  <si>
    <t>Dorado</t>
  </si>
  <si>
    <t>Guaynabo</t>
  </si>
  <si>
    <t>Juan
Domingo</t>
  </si>
  <si>
    <t>Naranjito</t>
  </si>
  <si>
    <t>Cedro Arriba</t>
  </si>
  <si>
    <t>Toa Alta</t>
  </si>
  <si>
    <t>Toa Baja</t>
  </si>
  <si>
    <t>Levittown</t>
  </si>
  <si>
    <t>Vega Alta</t>
  </si>
  <si>
    <t>Vega Baja</t>
  </si>
  <si>
    <t>REGION DE CAROLINA</t>
  </si>
  <si>
    <t>Aeropuerto</t>
  </si>
  <si>
    <t>Carolina 
Norte</t>
  </si>
  <si>
    <t>Carolina
Sur</t>
  </si>
  <si>
    <t>Carolina
Oeste</t>
  </si>
  <si>
    <t>Zona
Turística</t>
  </si>
  <si>
    <t>Trujillo Alto N</t>
  </si>
  <si>
    <t>Trujillo Alto S</t>
  </si>
  <si>
    <t>Canóvanas</t>
  </si>
  <si>
    <t>Loiza</t>
  </si>
  <si>
    <t>REGION DE GUAYAMA</t>
  </si>
  <si>
    <t>Arroyo</t>
  </si>
  <si>
    <t>Cayey</t>
  </si>
  <si>
    <t>Guayama</t>
  </si>
  <si>
    <t xml:space="preserve">Patillas </t>
  </si>
  <si>
    <t>Salinas</t>
  </si>
  <si>
    <t>REGION DE AGUADILLA</t>
  </si>
  <si>
    <t>Aguada</t>
  </si>
  <si>
    <t>Aguadilla</t>
  </si>
  <si>
    <t>Base
Ramey</t>
  </si>
  <si>
    <t>Isabela</t>
  </si>
  <si>
    <t>Moca</t>
  </si>
  <si>
    <t>Rincón</t>
  </si>
  <si>
    <t>San
Sebastían</t>
  </si>
  <si>
    <t>REGION DE UTUADO</t>
  </si>
  <si>
    <t>Adjuntas</t>
  </si>
  <si>
    <t>Jayuya</t>
  </si>
  <si>
    <t>Lares</t>
  </si>
  <si>
    <t>Castañer</t>
  </si>
  <si>
    <t>Utuado</t>
  </si>
  <si>
    <t>Mameyes</t>
  </si>
  <si>
    <t>Angeles</t>
  </si>
  <si>
    <t>REGION DE FAJARDO</t>
  </si>
  <si>
    <t>Ceiba</t>
  </si>
  <si>
    <t>Culebra</t>
  </si>
  <si>
    <t>Fajardo</t>
  </si>
  <si>
    <t>Luquillo</t>
  </si>
  <si>
    <t>Rio Grande</t>
  </si>
  <si>
    <t>Vieques</t>
  </si>
  <si>
    <t xml:space="preserve">   </t>
  </si>
  <si>
    <t xml:space="preserve">                                                                                                                                                                                                                                                                                                                                                                                                                  </t>
  </si>
  <si>
    <t>REGION DE AIBONITO</t>
  </si>
  <si>
    <t>Aibonito</t>
  </si>
  <si>
    <t>Barranquitas</t>
  </si>
  <si>
    <t>Coamo</t>
  </si>
  <si>
    <t>Comerío</t>
  </si>
  <si>
    <t>Orocovis</t>
  </si>
  <si>
    <t>AÑO</t>
  </si>
  <si>
    <t>ENE</t>
  </si>
  <si>
    <t>FEB</t>
  </si>
  <si>
    <t>MAR</t>
  </si>
  <si>
    <t>ABR</t>
  </si>
  <si>
    <t>MAY</t>
  </si>
  <si>
    <t>JUN</t>
  </si>
  <si>
    <t>JUL</t>
  </si>
  <si>
    <t>AGO</t>
  </si>
  <si>
    <t>SEP</t>
  </si>
  <si>
    <t>OCT</t>
  </si>
  <si>
    <t>NOV</t>
  </si>
  <si>
    <t>DIC</t>
  </si>
  <si>
    <t>TIPO I</t>
  </si>
  <si>
    <t>CAMBIO</t>
  </si>
  <si>
    <t>ASE</t>
  </si>
  <si>
    <t>HOM</t>
  </si>
  <si>
    <t>VIOL. POR</t>
  </si>
  <si>
    <t>FUERZA</t>
  </si>
  <si>
    <t>TRATA</t>
  </si>
  <si>
    <t>HUMANA</t>
  </si>
  <si>
    <t>ROBO</t>
  </si>
  <si>
    <t>AGR.</t>
  </si>
  <si>
    <t>GRAVE</t>
  </si>
  <si>
    <t>ESC.</t>
  </si>
  <si>
    <t>APR.</t>
  </si>
  <si>
    <t>ILEGAL</t>
  </si>
  <si>
    <t>HURTO</t>
  </si>
  <si>
    <t>AUTO</t>
  </si>
  <si>
    <t>REGION  DE HUMACAO</t>
  </si>
  <si>
    <t>Distrito</t>
  </si>
  <si>
    <t>Tipo I</t>
  </si>
  <si>
    <t>Ases.</t>
  </si>
  <si>
    <t>Viol.</t>
  </si>
  <si>
    <t>Trata Hum.</t>
  </si>
  <si>
    <t>Agr. Grave</t>
  </si>
  <si>
    <t>Esc.</t>
  </si>
  <si>
    <t>Apr. I</t>
  </si>
  <si>
    <t>H. Auto</t>
  </si>
  <si>
    <t xml:space="preserve">Aguada </t>
  </si>
  <si>
    <t>Aguas Buenas</t>
  </si>
  <si>
    <t>Bayamón</t>
  </si>
  <si>
    <t>Carolina</t>
  </si>
  <si>
    <t>Mayagüez</t>
  </si>
  <si>
    <t>Patillas</t>
  </si>
  <si>
    <t>San Sebastián</t>
  </si>
  <si>
    <t>Santa Isabel</t>
  </si>
  <si>
    <t>Trujillo Alto</t>
  </si>
  <si>
    <t>TRIMESTRES</t>
  </si>
  <si>
    <t>Puerto Rico</t>
  </si>
  <si>
    <t>ENE-MAR</t>
  </si>
  <si>
    <t>ABR-JUN</t>
  </si>
  <si>
    <t>JUL-SEP</t>
  </si>
  <si>
    <t>OCT-DIC</t>
  </si>
  <si>
    <t>TOTAL DELITOS TIPO I</t>
  </si>
  <si>
    <t>ASESINATOS, HOMICIDIOS VOLUNTARIOS</t>
  </si>
  <si>
    <t>VIOLACION POR LA FUERZA</t>
  </si>
  <si>
    <t>TRATA HUMANA</t>
  </si>
  <si>
    <t>ROBOS</t>
  </si>
  <si>
    <t>AGRESION AGRAVADA</t>
  </si>
  <si>
    <t>ESCALAMIENTO</t>
  </si>
  <si>
    <t>APROPIACION ILEGAL</t>
  </si>
  <si>
    <t>HURTO DE AUTO</t>
  </si>
  <si>
    <t>Edades</t>
  </si>
  <si>
    <t xml:space="preserve">Total </t>
  </si>
  <si>
    <t>Sexo</t>
  </si>
  <si>
    <t>Masculino</t>
  </si>
  <si>
    <t>Femenino</t>
  </si>
  <si>
    <t>Menos de 10 años</t>
  </si>
  <si>
    <t>10 a 11</t>
  </si>
  <si>
    <t>12 a13</t>
  </si>
  <si>
    <t>14 a 15</t>
  </si>
  <si>
    <t>16 a 17</t>
  </si>
  <si>
    <t>18 a 19</t>
  </si>
  <si>
    <t>20 a 24</t>
  </si>
  <si>
    <t>25 a 29</t>
  </si>
  <si>
    <t>30 a 34</t>
  </si>
  <si>
    <t>35 a 39</t>
  </si>
  <si>
    <t>40 a 44</t>
  </si>
  <si>
    <t>45 a 49</t>
  </si>
  <si>
    <t>50 a 54</t>
  </si>
  <si>
    <t>55 a 59</t>
  </si>
  <si>
    <t xml:space="preserve">                               </t>
  </si>
  <si>
    <t>60 a 64</t>
  </si>
  <si>
    <t>65 ó más</t>
  </si>
  <si>
    <t>Se Desconoce</t>
  </si>
  <si>
    <t>Pelea</t>
  </si>
  <si>
    <t>Pasional</t>
  </si>
  <si>
    <t>Violencia 
Doméstica</t>
  </si>
  <si>
    <t>Drogas</t>
  </si>
  <si>
    <t>Otros</t>
  </si>
  <si>
    <t>Se 
Desconoce</t>
  </si>
  <si>
    <t xml:space="preserve">Arecibo </t>
  </si>
  <si>
    <t xml:space="preserve">Ponce </t>
  </si>
  <si>
    <t xml:space="preserve">Mayagüez </t>
  </si>
  <si>
    <t xml:space="preserve">Caguas </t>
  </si>
  <si>
    <t xml:space="preserve">Bayamón </t>
  </si>
  <si>
    <t>Nombre:</t>
  </si>
  <si>
    <t>Claudia Sotomayor Mercado</t>
  </si>
  <si>
    <t>Puesto:</t>
  </si>
  <si>
    <t>Directora Interina de Estadística</t>
  </si>
  <si>
    <t>Dirección postal:</t>
  </si>
  <si>
    <t>P.O Box 70166 San Juan PR 00936</t>
  </si>
  <si>
    <t>Dirección física:</t>
  </si>
  <si>
    <t>Ave F.D. Roosevelt 601  Cuartel General,  San Juan PR 00936-8166</t>
  </si>
  <si>
    <t>Teléfono (o tel. directo):</t>
  </si>
  <si>
    <t>(787) 793-1234 ext. 2602</t>
  </si>
  <si>
    <t>Fax:</t>
  </si>
  <si>
    <t>787-783-3670</t>
  </si>
  <si>
    <t>Correo electrónico:</t>
  </si>
  <si>
    <t>cesotomayor@policia.pr.gov</t>
  </si>
  <si>
    <t xml:space="preserve">Fecha de publicación </t>
  </si>
  <si>
    <t>7 de octubre de 2016</t>
  </si>
  <si>
    <t xml:space="preserve">Fechas esperadas de publicación  </t>
  </si>
  <si>
    <t>mensual</t>
  </si>
  <si>
    <t xml:space="preserve">Para obtener una copia de este informe: </t>
  </si>
  <si>
    <t>Puede visitar el siguiente</t>
  </si>
  <si>
    <t>portal</t>
  </si>
  <si>
    <t>o en http://www.estadisticas.gobierno.pr/iepr/Inventario.aspx</t>
  </si>
  <si>
    <r>
      <t xml:space="preserve">o envíe su solicitud por correo electrónico a </t>
    </r>
    <r>
      <rPr>
        <u/>
        <sz val="9"/>
        <rFont val="Arial"/>
        <family val="2"/>
      </rPr>
      <t xml:space="preserve"> cesotomayor@policia.pr.gov</t>
    </r>
  </si>
  <si>
    <t>o llame por teléfono al (787) 793-1234 xt. 2281</t>
  </si>
  <si>
    <t>o envíe su solicitud por fax al 787-783-3670</t>
  </si>
  <si>
    <t>o envie su solicitud popr correo postal a P.O Box 70166 San Juan PR 00936</t>
  </si>
  <si>
    <t>o visite la División de Estadísticas de la Policía de Puerto Rico en  la Ave F.D. Roosevelt 601  Cuartel General,  San Juan PR 00936-8166 de Lunes a Viernes de 8:30 am a 11:30 am y 1:30 pm a 4:00 pm</t>
  </si>
  <si>
    <t>El informe está disponible en papel y en Excel o en la internet. (www.policia.pr.gov)</t>
  </si>
  <si>
    <t xml:space="preserve">Este informe es de distribucición gratuita siempre que se acceda del internet. En la división estos   </t>
  </si>
  <si>
    <t>cancelaran sellos. La primera  pagina $1.50 y pagina adiccional .25</t>
  </si>
  <si>
    <t xml:space="preserve">Fuentes de información: </t>
  </si>
  <si>
    <t>Las estadísticas presentadas en este informe provienen del registro administrativo PR-468, Informe de Incidente que completa un agente de la Policía de Puerto Rico.   Las variables principales de este informe son: delitos tipo I, delitos de violencia (asesinatos y homicidios, violaciones por la fuerza, robos y agresiones agravadas) y delitos contra la propiedad (escalamientos, apropriacione silegales y hurto de autos).  Estas se encuentran definidas en la pestaña llamada "Definición"</t>
  </si>
  <si>
    <t>Marco legal o administrativo:</t>
  </si>
  <si>
    <t xml:space="preserve">Este informe tiene como base el artículo 5(q) de la Ley Núm. 53 de 10 de junio de 1996, según enmendada.  Este  artículo establece que se aseurará que se establezca y mantenga un registro de la incidencia criminal en el País, así como unas estadísticas por cada área contenida en las Regiones Policíacas, sobre los delitos reportados detallados según la naturaleza del mismo y los récords porcentuales en materia de esclarecimiento de actos delictivos. Estas estadísticas deben servir para 
permitir al Superintendente establecer estrategias que le permitan combatir adecuadamente la criminalidad, así como implantar iniciativas preventivas en aquellas áreas de mayor incidencia delictiva. El Superintendente deberá preparar un informe mensual de los delitos reportados detallados según la naturaleza de los mismos y los récords porcentuales en materia de esclarecimiento de actos delictivos.
</t>
  </si>
  <si>
    <t xml:space="preserve">1.  Asesinato y Homicidio Voluntario </t>
  </si>
  <si>
    <r>
      <t>Definición</t>
    </r>
    <r>
      <rPr>
        <sz val="13"/>
        <color indexed="8"/>
        <rFont val="Times New Roman"/>
        <family val="1"/>
      </rPr>
      <t>- La muerte intencional (no negligente) de un ser humano por otro.</t>
    </r>
  </si>
  <si>
    <t>2.  Violación a la Fuerza</t>
  </si>
  <si>
    <r>
      <t xml:space="preserve">Definición-  </t>
    </r>
    <r>
      <rPr>
        <sz val="13"/>
        <color indexed="8"/>
        <rFont val="Times New Roman"/>
        <family val="1"/>
      </rPr>
      <t>La cópula con una persona, a la fuerza y/o contra la voluntad de esa persona; o no a la</t>
    </r>
  </si>
  <si>
    <t xml:space="preserve"> fuerza o contra la voluntad de la persona cuando la víctima es incapaz de dar su consentimiento</t>
  </si>
  <si>
    <t xml:space="preserve"> debido a su incapacidad mental o física temporal o permanente (o debido a su juventud.)</t>
  </si>
  <si>
    <t>3.  Trata Humana</t>
  </si>
  <si>
    <r>
      <t>Definición-</t>
    </r>
    <r>
      <rPr>
        <sz val="13"/>
        <color indexed="8"/>
        <rFont val="Times New Roman"/>
        <family val="1"/>
      </rPr>
      <t xml:space="preserve"> La captación, el traslado, el transporte, la acogida o la recepción de una persona</t>
    </r>
  </si>
  <si>
    <t>utilizando la violencia, la amenaza, el rapto, el abuso de poder u otros elementos de coacción</t>
  </si>
  <si>
    <t>con el fin de someterla a la explotación sexual comercial o a la servidumbre involuntaria.</t>
  </si>
  <si>
    <t>Con el propósito del lucro propio.</t>
  </si>
  <si>
    <t>4.  Robo</t>
  </si>
  <si>
    <r>
      <t>Definición-</t>
    </r>
    <r>
      <rPr>
        <sz val="13"/>
        <color indexed="8"/>
        <rFont val="Times New Roman"/>
        <family val="1"/>
      </rPr>
      <t xml:space="preserve"> Llevarse o intentar llevarse cualquier cosa de valor, en circunstancias deconfrontación, </t>
    </r>
  </si>
  <si>
    <t>que se encuentra bajo el control, custodia o cuidado de otra  persona mediante la fuerza o amenaza</t>
  </si>
  <si>
    <t>de fuerza o violencia y/o poner a la víctima  en temor de daño inmediato.</t>
  </si>
  <si>
    <t>5.  Agresión Grave</t>
  </si>
  <si>
    <r>
      <t xml:space="preserve">Definición – </t>
    </r>
    <r>
      <rPr>
        <sz val="13"/>
        <color indexed="8"/>
        <rFont val="Times New Roman"/>
        <family val="1"/>
      </rPr>
      <t>Un ataque ilícito de una persona contra otra en la cual el agresor utiliza un arma o la</t>
    </r>
  </si>
  <si>
    <t>exhibe de manera amenazadora, o la víctima sufre una lesión corporal severa o grave, incluyendo</t>
  </si>
  <si>
    <t>huesos fracturados, pérdida de dientes, posibles lesiones internas, desgarraduras severas o  pérdida</t>
  </si>
  <si>
    <t xml:space="preserve">de conocimiento aparentes. </t>
  </si>
  <si>
    <t>6.  Escalamiento/Allanamiento de Morada</t>
  </si>
  <si>
    <r>
      <rPr>
        <b/>
        <sz val="13"/>
        <color indexed="8"/>
        <rFont val="Times New Roman"/>
        <family val="1"/>
      </rPr>
      <t>Definición –</t>
    </r>
    <r>
      <rPr>
        <sz val="13"/>
        <color indexed="8"/>
        <rFont val="Times New Roman"/>
        <family val="1"/>
      </rPr>
      <t xml:space="preserve"> La entrada ilícita a un edificio u otra estructura con la intención de cometer un delito</t>
    </r>
  </si>
  <si>
    <t>mayor o un robo.</t>
  </si>
  <si>
    <t>7.  Apropiación Ilegal</t>
  </si>
  <si>
    <r>
      <t xml:space="preserve">Definición- </t>
    </r>
    <r>
      <rPr>
        <sz val="13"/>
        <color indexed="8"/>
        <rFont val="Times New Roman"/>
        <family val="1"/>
      </rPr>
      <t xml:space="preserve">Adquirir, transportar, llevar o montarse en y llevarse bienes que le pertenecen real o </t>
    </r>
  </si>
  <si>
    <t>legalmente a otra persona.</t>
  </si>
  <si>
    <t>8.  Hurto de Auto</t>
  </si>
  <si>
    <r>
      <t>Definición</t>
    </r>
    <r>
      <rPr>
        <sz val="13"/>
        <color indexed="8"/>
        <rFont val="Times New Roman"/>
        <family val="1"/>
      </rPr>
      <t>- El hurto de un vehículo de motor.</t>
    </r>
  </si>
  <si>
    <t>Se deben clasificar como hurto de auto de vehículos de motor todos los casos en que las personas que</t>
  </si>
  <si>
    <t xml:space="preserve">personas que no tienen acceso legal a automóviles se los llevan y posteriormente los abandonan. </t>
  </si>
  <si>
    <t>Se debe incluir el llevarse un vehículo sin permiso del dueño para realizar paseos alocados.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</si>
</sst>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9" x14ac:knownFonts="1">
    <font>
      <sz val="10"/>
      <name val="Arial"/>
    </font>
    <font>
      <b/>
      <sz val="10"/>
      <name val="Arial"/>
    </font>
    <font>
      <sz val="10"/>
      <name val="Arial"/>
      <family val="2"/>
    </font>
    <font>
      <b/>
      <sz val="12"/>
      <name val="Arial"/>
      <family val="2"/>
    </font>
    <font>
      <sz val="11"/>
      <name val="Arial"/>
      <family val="2"/>
    </font>
    <font>
      <b/>
      <sz val="11"/>
      <name val="Arial"/>
      <family val="2"/>
    </font>
    <font>
      <b/>
      <sz val="10"/>
      <name val="Arial"/>
      <family val="2"/>
    </font>
    <font>
      <sz val="8"/>
      <name val="Arial"/>
      <family val="2"/>
    </font>
    <font>
      <b/>
      <sz val="9"/>
      <name val="Arial"/>
      <family val="2"/>
    </font>
    <font>
      <sz val="12"/>
      <name val="Arial"/>
      <family val="2"/>
    </font>
    <font>
      <b/>
      <sz val="8"/>
      <name val="Arial"/>
      <family val="2"/>
    </font>
    <font>
      <sz val="9"/>
      <name val="Arial"/>
      <family val="2"/>
    </font>
    <font>
      <b/>
      <i/>
      <sz val="12"/>
      <name val="Arial"/>
      <family val="2"/>
    </font>
    <font>
      <b/>
      <i/>
      <sz val="11"/>
      <name val="Arial"/>
      <family val="2"/>
    </font>
    <font>
      <b/>
      <i/>
      <sz val="10"/>
      <name val="Arial"/>
      <family val="2"/>
    </font>
    <font>
      <i/>
      <sz val="10"/>
      <name val="Arial"/>
      <family val="2"/>
    </font>
    <font>
      <sz val="11"/>
      <color theme="1"/>
      <name val="Calibri"/>
      <family val="2"/>
      <scheme val="minor"/>
    </font>
    <font>
      <b/>
      <sz val="10"/>
      <color indexed="10"/>
      <name val="Arial"/>
      <family val="2"/>
    </font>
    <font>
      <sz val="10"/>
      <color indexed="10"/>
      <name val="Arial"/>
      <family val="2"/>
    </font>
    <font>
      <u/>
      <sz val="10"/>
      <color indexed="12"/>
      <name val="Arial"/>
      <family val="2"/>
    </font>
    <font>
      <u/>
      <sz val="9"/>
      <color theme="10"/>
      <name val="Arial"/>
      <family val="2"/>
    </font>
    <font>
      <u/>
      <sz val="9"/>
      <name val="Arial"/>
      <family val="2"/>
    </font>
    <font>
      <sz val="13"/>
      <name val="Arial"/>
      <family val="2"/>
    </font>
    <font>
      <b/>
      <sz val="13"/>
      <color theme="1"/>
      <name val="Times New Roman"/>
      <family val="1"/>
    </font>
    <font>
      <sz val="13"/>
      <color theme="1"/>
      <name val="Calibri"/>
      <family val="2"/>
      <scheme val="minor"/>
    </font>
    <font>
      <sz val="13"/>
      <color indexed="8"/>
      <name val="Times New Roman"/>
      <family val="1"/>
    </font>
    <font>
      <sz val="13"/>
      <color theme="1"/>
      <name val="Times New Roman"/>
      <family val="1"/>
    </font>
    <font>
      <sz val="13"/>
      <name val="Times New Roman"/>
      <family val="1"/>
    </font>
    <font>
      <b/>
      <sz val="13"/>
      <color indexed="8"/>
      <name val="Times New Roman"/>
      <family val="1"/>
    </font>
  </fonts>
  <fills count="3">
    <fill>
      <patternFill patternType="none"/>
    </fill>
    <fill>
      <patternFill patternType="gray125"/>
    </fill>
    <fill>
      <patternFill patternType="solid">
        <fgColor indexed="9"/>
        <bgColor indexed="64"/>
      </patternFill>
    </fill>
  </fills>
  <borders count="106">
    <border>
      <left/>
      <right/>
      <top/>
      <bottom/>
      <diagonal/>
    </border>
    <border>
      <left style="thick">
        <color indexed="64"/>
      </left>
      <right style="thick">
        <color indexed="64"/>
      </right>
      <top/>
      <bottom style="thick">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top/>
      <bottom style="hair">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hair">
        <color indexed="64"/>
      </bottom>
      <diagonal/>
    </border>
    <border>
      <left/>
      <right style="medium">
        <color indexed="64"/>
      </right>
      <top style="medium">
        <color indexed="64"/>
      </top>
      <bottom style="medium">
        <color indexed="64"/>
      </bottom>
      <diagonal/>
    </border>
    <border>
      <left/>
      <right style="medium">
        <color indexed="64"/>
      </right>
      <top/>
      <bottom style="hair">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medium">
        <color indexed="64"/>
      </top>
      <bottom/>
      <diagonal/>
    </border>
    <border>
      <left style="medium">
        <color indexed="64"/>
      </left>
      <right style="medium">
        <color indexed="64"/>
      </right>
      <top style="dashed">
        <color indexed="64"/>
      </top>
      <bottom style="medium">
        <color indexed="64"/>
      </bottom>
      <diagonal/>
    </border>
    <border>
      <left style="medium">
        <color indexed="64"/>
      </left>
      <right style="medium">
        <color indexed="64"/>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style="thick">
        <color indexed="64"/>
      </left>
      <right/>
      <top style="thick">
        <color indexed="64"/>
      </top>
      <bottom style="thick">
        <color indexed="64"/>
      </bottom>
      <diagonal/>
    </border>
    <border>
      <left style="medium">
        <color indexed="64"/>
      </left>
      <right style="medium">
        <color indexed="64"/>
      </right>
      <top style="medium">
        <color indexed="64"/>
      </top>
      <bottom style="dotted">
        <color indexed="64"/>
      </bottom>
      <diagonal/>
    </border>
    <border>
      <left style="medium">
        <color indexed="64"/>
      </left>
      <right style="thick">
        <color indexed="64"/>
      </right>
      <top style="thick">
        <color indexed="64"/>
      </top>
      <bottom style="thick">
        <color indexed="64"/>
      </bottom>
      <diagonal/>
    </border>
    <border>
      <left/>
      <right style="medium">
        <color indexed="64"/>
      </right>
      <top/>
      <bottom/>
      <diagonal/>
    </border>
    <border>
      <left style="medium">
        <color indexed="64"/>
      </left>
      <right style="medium">
        <color indexed="64"/>
      </right>
      <top style="medium">
        <color indexed="64"/>
      </top>
      <bottom style="hair">
        <color indexed="64"/>
      </bottom>
      <diagonal/>
    </border>
    <border>
      <left/>
      <right style="medium">
        <color indexed="64"/>
      </right>
      <top style="medium">
        <color indexed="64"/>
      </top>
      <bottom style="hair">
        <color indexed="64"/>
      </bottom>
      <diagonal/>
    </border>
    <border>
      <left/>
      <right/>
      <top style="medium">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medium">
        <color indexed="64"/>
      </bottom>
      <diagonal/>
    </border>
    <border>
      <left/>
      <right/>
      <top style="hair">
        <color indexed="64"/>
      </top>
      <bottom style="medium">
        <color indexed="64"/>
      </bottom>
      <diagonal/>
    </border>
    <border>
      <left style="medium">
        <color indexed="64"/>
      </left>
      <right style="medium">
        <color indexed="64"/>
      </right>
      <top style="dotted">
        <color indexed="64"/>
      </top>
      <bottom style="dashed">
        <color indexed="64"/>
      </bottom>
      <diagonal/>
    </border>
    <border>
      <left style="thick">
        <color indexed="64"/>
      </left>
      <right style="thick">
        <color indexed="64"/>
      </right>
      <top/>
      <bottom style="medium">
        <color indexed="64"/>
      </bottom>
      <diagonal/>
    </border>
    <border>
      <left style="medium">
        <color indexed="64"/>
      </left>
      <right/>
      <top style="medium">
        <color indexed="64"/>
      </top>
      <bottom/>
      <diagonal/>
    </border>
    <border>
      <left style="thick">
        <color indexed="64"/>
      </left>
      <right style="thick">
        <color indexed="64"/>
      </right>
      <top style="thick">
        <color theme="0" tint="-4.9989318521683403E-2"/>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ck">
        <color indexed="64"/>
      </right>
      <top style="thin">
        <color indexed="64"/>
      </top>
      <bottom/>
      <diagonal/>
    </border>
    <border>
      <left style="thick">
        <color indexed="64"/>
      </left>
      <right style="medium">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top style="thin">
        <color indexed="64"/>
      </top>
      <bottom style="thick">
        <color indexed="64"/>
      </bottom>
      <diagonal/>
    </border>
    <border>
      <left style="medium">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top/>
      <bottom style="thin">
        <color indexed="64"/>
      </bottom>
      <diagonal/>
    </border>
  </borders>
  <cellStyleXfs count="5">
    <xf numFmtId="0" fontId="0" fillId="0" borderId="0"/>
    <xf numFmtId="0" fontId="16" fillId="0" borderId="0"/>
    <xf numFmtId="0" fontId="2" fillId="0" borderId="0"/>
    <xf numFmtId="9" fontId="2" fillId="0" borderId="0" applyFont="0" applyFill="0" applyBorder="0" applyAlignment="0" applyProtection="0"/>
    <xf numFmtId="0" fontId="19" fillId="0" borderId="0" applyNumberFormat="0" applyFill="0" applyBorder="0" applyAlignment="0" applyProtection="0">
      <alignment vertical="top"/>
      <protection locked="0"/>
    </xf>
  </cellStyleXfs>
  <cellXfs count="381">
    <xf numFmtId="0" fontId="0" fillId="0" borderId="0" xfId="0"/>
    <xf numFmtId="0" fontId="0" fillId="0" borderId="0" xfId="0" applyBorder="1"/>
    <xf numFmtId="164" fontId="0" fillId="0" borderId="0" xfId="0" applyNumberFormat="1" applyBorder="1"/>
    <xf numFmtId="0" fontId="0" fillId="0" borderId="0" xfId="0" applyBorder="1" applyAlignment="1">
      <alignment horizontal="center"/>
    </xf>
    <xf numFmtId="0" fontId="0" fillId="0" borderId="0" xfId="0" applyBorder="1" applyAlignment="1">
      <alignment horizontal="right"/>
    </xf>
    <xf numFmtId="0" fontId="7" fillId="0" borderId="0" xfId="0" applyFont="1" applyBorder="1" applyAlignment="1">
      <alignment horizontal="center"/>
    </xf>
    <xf numFmtId="0" fontId="8" fillId="0" borderId="0" xfId="0" applyFont="1" applyBorder="1" applyAlignment="1">
      <alignment horizontal="center"/>
    </xf>
    <xf numFmtId="0" fontId="2" fillId="0" borderId="0" xfId="0" applyFont="1" applyBorder="1"/>
    <xf numFmtId="165" fontId="0" fillId="0" borderId="0" xfId="0" applyNumberFormat="1" applyBorder="1"/>
    <xf numFmtId="0" fontId="9" fillId="0" borderId="1" xfId="0" applyFont="1" applyBorder="1" applyAlignment="1">
      <alignment horizontal="center" vertical="center"/>
    </xf>
    <xf numFmtId="0" fontId="7" fillId="0" borderId="2" xfId="0" applyFont="1" applyBorder="1" applyAlignment="1" applyProtection="1">
      <alignment horizontal="center" vertical="center"/>
    </xf>
    <xf numFmtId="0" fontId="7" fillId="0" borderId="3" xfId="0" applyFont="1" applyBorder="1" applyAlignment="1" applyProtection="1">
      <alignment horizontal="center" vertical="center"/>
    </xf>
    <xf numFmtId="0" fontId="10" fillId="0" borderId="2" xfId="0" applyFont="1" applyBorder="1" applyAlignment="1" applyProtection="1">
      <alignment horizontal="center"/>
    </xf>
    <xf numFmtId="0" fontId="0" fillId="0" borderId="4" xfId="0" applyBorder="1" applyProtection="1"/>
    <xf numFmtId="0" fontId="0" fillId="0" borderId="5" xfId="0" applyBorder="1" applyProtection="1">
      <protection locked="0"/>
    </xf>
    <xf numFmtId="0" fontId="0" fillId="0" borderId="4" xfId="0" applyBorder="1" applyProtection="1">
      <protection locked="0"/>
    </xf>
    <xf numFmtId="164" fontId="0" fillId="0" borderId="6" xfId="0" applyNumberFormat="1" applyBorder="1" applyProtection="1"/>
    <xf numFmtId="164" fontId="0" fillId="0" borderId="7" xfId="0" applyNumberFormat="1" applyBorder="1" applyProtection="1">
      <protection locked="0"/>
    </xf>
    <xf numFmtId="164" fontId="0" fillId="0" borderId="6" xfId="0" applyNumberFormat="1" applyBorder="1" applyProtection="1">
      <protection locked="0"/>
    </xf>
    <xf numFmtId="1" fontId="0" fillId="0" borderId="4" xfId="0" applyNumberFormat="1" applyBorder="1" applyProtection="1"/>
    <xf numFmtId="0" fontId="0" fillId="0" borderId="0" xfId="0" applyProtection="1">
      <protection locked="0"/>
    </xf>
    <xf numFmtId="0" fontId="0" fillId="0" borderId="8" xfId="0" applyBorder="1" applyProtection="1">
      <protection locked="0"/>
    </xf>
    <xf numFmtId="0" fontId="10" fillId="0" borderId="2" xfId="0" applyFont="1" applyBorder="1" applyAlignment="1" applyProtection="1">
      <alignment horizontal="center" vertical="center"/>
      <protection locked="0"/>
    </xf>
    <xf numFmtId="0" fontId="10" fillId="0" borderId="3" xfId="0" applyFont="1" applyBorder="1" applyAlignment="1" applyProtection="1">
      <alignment horizontal="center" vertical="center"/>
      <protection locked="0"/>
    </xf>
    <xf numFmtId="0" fontId="10" fillId="0" borderId="3" xfId="0" applyFont="1" applyBorder="1" applyAlignment="1" applyProtection="1">
      <alignment horizontal="center" vertical="center" wrapText="1"/>
      <protection locked="0"/>
    </xf>
    <xf numFmtId="0" fontId="10" fillId="0" borderId="2" xfId="0" applyFont="1" applyBorder="1" applyAlignment="1" applyProtection="1">
      <alignment horizontal="center" vertical="center" wrapText="1"/>
      <protection locked="0"/>
    </xf>
    <xf numFmtId="0" fontId="10" fillId="0" borderId="9" xfId="0" applyFont="1" applyBorder="1" applyAlignment="1" applyProtection="1">
      <alignment horizontal="center" vertical="center"/>
      <protection locked="0"/>
    </xf>
    <xf numFmtId="0" fontId="10" fillId="0" borderId="2" xfId="0" applyFont="1" applyBorder="1" applyAlignment="1" applyProtection="1">
      <alignment horizontal="center"/>
      <protection locked="0"/>
    </xf>
    <xf numFmtId="0" fontId="10" fillId="0" borderId="3" xfId="0" applyFont="1" applyBorder="1" applyAlignment="1" applyProtection="1">
      <alignment horizontal="center"/>
      <protection locked="0"/>
    </xf>
    <xf numFmtId="0" fontId="0" fillId="0" borderId="10" xfId="0" applyBorder="1" applyProtection="1">
      <protection locked="0"/>
    </xf>
    <xf numFmtId="164" fontId="0" fillId="0" borderId="11" xfId="0" applyNumberFormat="1" applyBorder="1" applyProtection="1">
      <protection locked="0"/>
    </xf>
    <xf numFmtId="164" fontId="0" fillId="0" borderId="12" xfId="0" applyNumberFormat="1" applyBorder="1" applyProtection="1">
      <protection locked="0"/>
    </xf>
    <xf numFmtId="164" fontId="0" fillId="0" borderId="13" xfId="0" applyNumberFormat="1" applyBorder="1" applyProtection="1">
      <protection locked="0"/>
    </xf>
    <xf numFmtId="1" fontId="0" fillId="0" borderId="8" xfId="0" applyNumberFormat="1" applyBorder="1" applyProtection="1">
      <protection locked="0"/>
    </xf>
    <xf numFmtId="1" fontId="0" fillId="0" borderId="4" xfId="0" quotePrefix="1" applyNumberFormat="1" applyBorder="1" applyAlignment="1" applyProtection="1">
      <alignment horizontal="right"/>
      <protection locked="0"/>
    </xf>
    <xf numFmtId="0" fontId="0" fillId="0" borderId="14" xfId="0" applyBorder="1" applyProtection="1">
      <protection locked="0"/>
    </xf>
    <xf numFmtId="0" fontId="2" fillId="0" borderId="8" xfId="0" applyFont="1" applyBorder="1" applyProtection="1">
      <protection locked="0"/>
    </xf>
    <xf numFmtId="0" fontId="0" fillId="0" borderId="11" xfId="0" applyBorder="1" applyProtection="1">
      <protection locked="0"/>
    </xf>
    <xf numFmtId="0" fontId="10" fillId="0" borderId="2" xfId="0" quotePrefix="1" applyFont="1" applyBorder="1" applyAlignment="1" applyProtection="1">
      <alignment horizontal="center" vertical="center"/>
      <protection locked="0"/>
    </xf>
    <xf numFmtId="0" fontId="10" fillId="0" borderId="9" xfId="0" applyFont="1" applyBorder="1" applyAlignment="1" applyProtection="1">
      <alignment horizontal="center"/>
      <protection locked="0"/>
    </xf>
    <xf numFmtId="0" fontId="10" fillId="0" borderId="15" xfId="0" applyFont="1" applyBorder="1" applyAlignment="1" applyProtection="1">
      <alignment horizontal="center" vertical="center"/>
      <protection locked="0"/>
    </xf>
    <xf numFmtId="0" fontId="0" fillId="2" borderId="4" xfId="0" applyFill="1" applyBorder="1" applyProtection="1">
      <protection locked="0"/>
    </xf>
    <xf numFmtId="0" fontId="0" fillId="2" borderId="8" xfId="0" applyFill="1" applyBorder="1" applyProtection="1">
      <protection locked="0"/>
    </xf>
    <xf numFmtId="0" fontId="0" fillId="2" borderId="5" xfId="0" applyFill="1" applyBorder="1" applyProtection="1">
      <protection locked="0"/>
    </xf>
    <xf numFmtId="0" fontId="0" fillId="2" borderId="10" xfId="0" applyFill="1" applyBorder="1" applyProtection="1">
      <protection locked="0"/>
    </xf>
    <xf numFmtId="164" fontId="2" fillId="0" borderId="6" xfId="0" applyNumberFormat="1" applyFont="1" applyBorder="1" applyProtection="1">
      <protection locked="0"/>
    </xf>
    <xf numFmtId="0" fontId="10" fillId="0" borderId="11" xfId="0" applyFont="1" applyBorder="1" applyAlignment="1" applyProtection="1">
      <alignment horizontal="center"/>
      <protection locked="0"/>
    </xf>
    <xf numFmtId="0" fontId="10" fillId="0" borderId="2" xfId="0" applyFont="1" applyBorder="1" applyAlignment="1" applyProtection="1">
      <alignment horizontal="center" vertical="distributed"/>
      <protection locked="0"/>
    </xf>
    <xf numFmtId="164" fontId="11" fillId="0" borderId="6" xfId="0" applyNumberFormat="1" applyFont="1" applyBorder="1" applyProtection="1">
      <protection locked="0"/>
    </xf>
    <xf numFmtId="0" fontId="2" fillId="0" borderId="4" xfId="0" applyFont="1" applyBorder="1" applyProtection="1">
      <protection locked="0"/>
    </xf>
    <xf numFmtId="0" fontId="10" fillId="0" borderId="2" xfId="0" quotePrefix="1" applyFont="1" applyBorder="1" applyAlignment="1" applyProtection="1">
      <alignment horizontal="center"/>
      <protection locked="0"/>
    </xf>
    <xf numFmtId="0" fontId="0" fillId="0" borderId="4" xfId="0" quotePrefix="1" applyBorder="1" applyAlignment="1" applyProtection="1">
      <alignment horizontal="right"/>
      <protection locked="0"/>
    </xf>
    <xf numFmtId="0" fontId="6" fillId="0" borderId="2" xfId="0" applyFont="1" applyBorder="1" applyAlignment="1">
      <alignment horizontal="center"/>
    </xf>
    <xf numFmtId="0" fontId="0" fillId="0" borderId="2" xfId="0" applyBorder="1" applyAlignment="1">
      <alignment horizontal="center"/>
    </xf>
    <xf numFmtId="0" fontId="2" fillId="0" borderId="16" xfId="0" applyFont="1" applyBorder="1"/>
    <xf numFmtId="0" fontId="0" fillId="0" borderId="17" xfId="0" applyBorder="1"/>
    <xf numFmtId="0" fontId="0" fillId="0" borderId="16" xfId="0" applyBorder="1"/>
    <xf numFmtId="0" fontId="2" fillId="0" borderId="17" xfId="0" applyFont="1" applyBorder="1"/>
    <xf numFmtId="0" fontId="0" fillId="0" borderId="18" xfId="0" applyBorder="1"/>
    <xf numFmtId="0" fontId="3" fillId="0" borderId="2" xfId="0" applyFont="1" applyBorder="1" applyAlignment="1">
      <alignment horizontal="center"/>
    </xf>
    <xf numFmtId="0" fontId="6" fillId="0" borderId="2" xfId="0" applyFont="1" applyBorder="1"/>
    <xf numFmtId="0" fontId="9" fillId="0" borderId="19" xfId="0" applyFont="1" applyBorder="1"/>
    <xf numFmtId="0" fontId="9" fillId="0" borderId="1" xfId="0" applyFont="1" applyBorder="1"/>
    <xf numFmtId="0" fontId="9" fillId="0" borderId="20" xfId="0" applyFont="1" applyBorder="1"/>
    <xf numFmtId="0" fontId="9" fillId="0" borderId="21" xfId="0" applyFont="1" applyBorder="1"/>
    <xf numFmtId="0" fontId="0" fillId="0" borderId="3" xfId="0" applyBorder="1" applyProtection="1"/>
    <xf numFmtId="0" fontId="0" fillId="0" borderId="8" xfId="0" applyBorder="1" applyProtection="1"/>
    <xf numFmtId="0" fontId="0" fillId="0" borderId="8" xfId="0" applyBorder="1" applyAlignment="1" applyProtection="1">
      <alignment horizontal="right"/>
    </xf>
    <xf numFmtId="0" fontId="0" fillId="0" borderId="11" xfId="0" applyBorder="1" applyAlignment="1" applyProtection="1">
      <alignment horizontal="right"/>
    </xf>
    <xf numFmtId="0" fontId="4" fillId="0" borderId="0" xfId="0" applyFont="1" applyBorder="1"/>
    <xf numFmtId="164" fontId="4" fillId="0" borderId="0" xfId="0" applyNumberFormat="1" applyFont="1" applyBorder="1"/>
    <xf numFmtId="0" fontId="4" fillId="0" borderId="0" xfId="0" applyFont="1" applyBorder="1" applyAlignment="1">
      <alignment horizontal="center" vertical="center"/>
    </xf>
    <xf numFmtId="164" fontId="0" fillId="0" borderId="0" xfId="0" applyNumberFormat="1"/>
    <xf numFmtId="0" fontId="0" fillId="0" borderId="22" xfId="0" applyBorder="1"/>
    <xf numFmtId="0" fontId="0" fillId="0" borderId="23" xfId="0" applyBorder="1"/>
    <xf numFmtId="0" fontId="6" fillId="0" borderId="6" xfId="0" applyFont="1" applyBorder="1" applyAlignment="1">
      <alignment horizontal="center"/>
    </xf>
    <xf numFmtId="0" fontId="0" fillId="0" borderId="6" xfId="0" applyBorder="1" applyAlignment="1">
      <alignment horizontal="center"/>
    </xf>
    <xf numFmtId="0" fontId="0" fillId="0" borderId="24" xfId="0" applyBorder="1"/>
    <xf numFmtId="0" fontId="12" fillId="0" borderId="0" xfId="0" applyFont="1"/>
    <xf numFmtId="0" fontId="13" fillId="0" borderId="2" xfId="0" applyFont="1" applyBorder="1" applyAlignment="1">
      <alignment horizontal="center"/>
    </xf>
    <xf numFmtId="0" fontId="14" fillId="0" borderId="2" xfId="0" applyFont="1" applyBorder="1" applyAlignment="1">
      <alignment horizontal="center"/>
    </xf>
    <xf numFmtId="0" fontId="13" fillId="0" borderId="16" xfId="0" applyFont="1" applyBorder="1"/>
    <xf numFmtId="0" fontId="0" fillId="0" borderId="25" xfId="0" applyBorder="1"/>
    <xf numFmtId="0" fontId="13" fillId="0" borderId="26" xfId="0" applyFont="1" applyBorder="1" applyAlignment="1">
      <alignment horizontal="right"/>
    </xf>
    <xf numFmtId="0" fontId="0" fillId="0" borderId="26" xfId="0" applyBorder="1"/>
    <xf numFmtId="0" fontId="13" fillId="0" borderId="23" xfId="0" applyFont="1" applyBorder="1" applyAlignment="1">
      <alignment horizontal="right"/>
    </xf>
    <xf numFmtId="164" fontId="0" fillId="0" borderId="23" xfId="0" applyNumberFormat="1" applyBorder="1"/>
    <xf numFmtId="0" fontId="13" fillId="0" borderId="17" xfId="0" applyFont="1" applyBorder="1" applyAlignment="1">
      <alignment horizontal="right"/>
    </xf>
    <xf numFmtId="0" fontId="0" fillId="0" borderId="26" xfId="0" applyBorder="1" applyProtection="1"/>
    <xf numFmtId="0" fontId="1" fillId="0" borderId="26" xfId="0" quotePrefix="1" applyFont="1" applyBorder="1" applyAlignment="1" applyProtection="1">
      <alignment horizontal="center"/>
    </xf>
    <xf numFmtId="0" fontId="0" fillId="0" borderId="6" xfId="0" applyBorder="1" applyProtection="1"/>
    <xf numFmtId="0" fontId="10" fillId="0" borderId="26" xfId="0" quotePrefix="1" applyFont="1" applyBorder="1" applyAlignment="1" applyProtection="1">
      <alignment horizontal="center"/>
    </xf>
    <xf numFmtId="0" fontId="10" fillId="0" borderId="26" xfId="0" applyFont="1" applyBorder="1" applyAlignment="1" applyProtection="1">
      <alignment horizontal="center"/>
    </xf>
    <xf numFmtId="0" fontId="0" fillId="0" borderId="6" xfId="0" applyBorder="1" applyAlignment="1" applyProtection="1">
      <alignment horizontal="center"/>
    </xf>
    <xf numFmtId="0" fontId="0" fillId="0" borderId="26" xfId="0" applyBorder="1" applyAlignment="1" applyProtection="1">
      <alignment horizontal="center"/>
    </xf>
    <xf numFmtId="0" fontId="6" fillId="0" borderId="0" xfId="0" applyFont="1" applyProtection="1">
      <protection locked="0"/>
    </xf>
    <xf numFmtId="0" fontId="0" fillId="0" borderId="25" xfId="0" applyBorder="1" applyProtection="1">
      <protection locked="0"/>
    </xf>
    <xf numFmtId="0" fontId="0" fillId="0" borderId="26" xfId="0" applyBorder="1" applyProtection="1">
      <protection locked="0"/>
    </xf>
    <xf numFmtId="0" fontId="1" fillId="0" borderId="26" xfId="0" quotePrefix="1" applyFont="1" applyBorder="1" applyAlignment="1" applyProtection="1">
      <alignment horizontal="center"/>
      <protection locked="0"/>
    </xf>
    <xf numFmtId="0" fontId="0" fillId="0" borderId="6" xfId="0" applyBorder="1" applyProtection="1">
      <protection locked="0"/>
    </xf>
    <xf numFmtId="0" fontId="10" fillId="0" borderId="26" xfId="0" applyFont="1" applyBorder="1" applyAlignment="1" applyProtection="1">
      <alignment horizontal="center"/>
      <protection locked="0"/>
    </xf>
    <xf numFmtId="0" fontId="0" fillId="0" borderId="6" xfId="0" applyBorder="1" applyAlignment="1" applyProtection="1">
      <alignment horizontal="center"/>
      <protection locked="0"/>
    </xf>
    <xf numFmtId="0" fontId="0" fillId="0" borderId="26" xfId="0" applyBorder="1" applyAlignment="1" applyProtection="1">
      <alignment horizontal="center"/>
      <protection locked="0"/>
    </xf>
    <xf numFmtId="0" fontId="10" fillId="0" borderId="26" xfId="0" quotePrefix="1" applyFont="1" applyBorder="1" applyAlignment="1" applyProtection="1">
      <alignment horizontal="center"/>
      <protection locked="0"/>
    </xf>
    <xf numFmtId="0" fontId="6" fillId="0" borderId="0" xfId="0" quotePrefix="1" applyFont="1" applyAlignment="1" applyProtection="1">
      <alignment horizontal="left"/>
      <protection locked="0"/>
    </xf>
    <xf numFmtId="0" fontId="1" fillId="0" borderId="26" xfId="0" applyFont="1" applyBorder="1" applyAlignment="1" applyProtection="1">
      <alignment horizontal="center"/>
      <protection locked="0"/>
    </xf>
    <xf numFmtId="0" fontId="0" fillId="0" borderId="26" xfId="0" applyBorder="1" applyAlignment="1" applyProtection="1">
      <alignment horizontal="right"/>
      <protection locked="0"/>
    </xf>
    <xf numFmtId="0" fontId="6" fillId="0" borderId="26" xfId="0" applyFont="1" applyBorder="1" applyAlignment="1">
      <alignment horizontal="center"/>
    </xf>
    <xf numFmtId="0" fontId="15" fillId="0" borderId="2" xfId="0" applyFont="1" applyBorder="1" applyAlignment="1">
      <alignment horizontal="center"/>
    </xf>
    <xf numFmtId="0" fontId="0" fillId="0" borderId="0" xfId="0" applyAlignment="1"/>
    <xf numFmtId="0" fontId="0" fillId="0" borderId="0" xfId="0" applyAlignment="1">
      <alignment vertical="center"/>
    </xf>
    <xf numFmtId="0" fontId="0" fillId="0" borderId="27" xfId="0" applyBorder="1" applyAlignment="1">
      <alignment vertical="center"/>
    </xf>
    <xf numFmtId="0" fontId="0" fillId="0" borderId="27" xfId="0" applyBorder="1"/>
    <xf numFmtId="0" fontId="0" fillId="0" borderId="28" xfId="0" applyBorder="1"/>
    <xf numFmtId="0" fontId="0" fillId="0" borderId="29" xfId="0" applyBorder="1" applyAlignment="1"/>
    <xf numFmtId="0" fontId="0" fillId="0" borderId="30" xfId="0" applyBorder="1"/>
    <xf numFmtId="0" fontId="0" fillId="0" borderId="31" xfId="0" applyBorder="1"/>
    <xf numFmtId="0" fontId="3" fillId="0" borderId="31" xfId="0" applyFont="1" applyBorder="1" applyAlignment="1">
      <alignment horizontal="centerContinuous"/>
    </xf>
    <xf numFmtId="0" fontId="0" fillId="0" borderId="32" xfId="0" applyBorder="1"/>
    <xf numFmtId="0" fontId="1" fillId="0" borderId="33" xfId="0" applyFont="1" applyBorder="1" applyAlignment="1">
      <alignment horizontal="center" vertical="center"/>
    </xf>
    <xf numFmtId="0" fontId="4" fillId="0" borderId="34" xfId="0" applyFont="1" applyBorder="1" applyAlignment="1">
      <alignment horizontal="center" vertical="center"/>
    </xf>
    <xf numFmtId="0" fontId="4" fillId="0" borderId="1" xfId="0" applyFont="1" applyBorder="1" applyAlignment="1">
      <alignment horizontal="center" vertical="center"/>
    </xf>
    <xf numFmtId="0" fontId="0" fillId="0" borderId="0" xfId="0" applyAlignment="1">
      <alignment horizontal="right"/>
    </xf>
    <xf numFmtId="0" fontId="1" fillId="0" borderId="31" xfId="0" applyFont="1" applyBorder="1"/>
    <xf numFmtId="0" fontId="0" fillId="0" borderId="30" xfId="0" quotePrefix="1" applyBorder="1" applyAlignment="1">
      <alignment horizontal="fill"/>
    </xf>
    <xf numFmtId="0" fontId="5" fillId="0" borderId="35" xfId="0" applyFont="1" applyBorder="1" applyAlignment="1">
      <alignment horizontal="center" vertical="center"/>
    </xf>
    <xf numFmtId="0" fontId="3" fillId="0" borderId="31" xfId="0" applyFont="1" applyBorder="1" applyAlignment="1">
      <alignment horizontal="centerContinuous" vertical="center"/>
    </xf>
    <xf numFmtId="0" fontId="5" fillId="0" borderId="1" xfId="0" applyFont="1" applyBorder="1" applyAlignment="1">
      <alignment horizontal="center" vertical="center"/>
    </xf>
    <xf numFmtId="0" fontId="4" fillId="0" borderId="0" xfId="0" applyFont="1"/>
    <xf numFmtId="0" fontId="1" fillId="0" borderId="36" xfId="0" quotePrefix="1" applyFont="1" applyBorder="1" applyAlignment="1">
      <alignment horizontal="left" vertical="center"/>
    </xf>
    <xf numFmtId="0" fontId="6" fillId="0" borderId="27" xfId="0" applyFont="1" applyBorder="1" applyAlignment="1">
      <alignment vertical="center"/>
    </xf>
    <xf numFmtId="0" fontId="4" fillId="0" borderId="31" xfId="0" applyFont="1" applyFill="1" applyBorder="1"/>
    <xf numFmtId="164" fontId="4" fillId="0" borderId="31" xfId="0" applyNumberFormat="1" applyFont="1" applyFill="1" applyBorder="1"/>
    <xf numFmtId="0" fontId="9" fillId="0" borderId="0" xfId="0" applyFont="1"/>
    <xf numFmtId="0" fontId="9" fillId="0" borderId="34" xfId="0" applyFont="1" applyBorder="1"/>
    <xf numFmtId="0" fontId="9" fillId="0" borderId="29" xfId="0" applyFont="1" applyBorder="1"/>
    <xf numFmtId="0" fontId="9" fillId="0" borderId="36" xfId="0" applyFont="1" applyBorder="1"/>
    <xf numFmtId="0" fontId="9" fillId="0" borderId="35" xfId="0" applyFont="1" applyBorder="1"/>
    <xf numFmtId="0" fontId="9" fillId="0" borderId="27" xfId="0" applyFont="1" applyBorder="1"/>
    <xf numFmtId="0" fontId="9" fillId="0" borderId="28" xfId="0" applyFont="1" applyBorder="1"/>
    <xf numFmtId="0" fontId="3" fillId="0" borderId="36" xfId="0" applyFont="1" applyBorder="1" applyAlignment="1">
      <alignment horizontal="center"/>
    </xf>
    <xf numFmtId="0" fontId="3" fillId="0" borderId="34" xfId="0" applyFont="1" applyBorder="1" applyAlignment="1">
      <alignment horizontal="center"/>
    </xf>
    <xf numFmtId="0" fontId="3" fillId="0" borderId="0" xfId="0" applyFont="1" applyAlignment="1">
      <alignment horizontal="center"/>
    </xf>
    <xf numFmtId="0" fontId="3" fillId="0" borderId="19" xfId="0" applyFont="1" applyBorder="1" applyAlignment="1">
      <alignment horizontal="center" vertical="top"/>
    </xf>
    <xf numFmtId="0" fontId="3" fillId="0" borderId="1" xfId="0" applyFont="1" applyBorder="1" applyAlignment="1">
      <alignment horizontal="center" vertical="top"/>
    </xf>
    <xf numFmtId="0" fontId="3" fillId="0" borderId="27" xfId="0" applyFont="1" applyBorder="1" applyAlignment="1">
      <alignment horizontal="center" vertical="center"/>
    </xf>
    <xf numFmtId="0" fontId="3" fillId="0" borderId="37" xfId="0" applyFont="1" applyBorder="1" applyAlignment="1">
      <alignment horizontal="center" vertical="center"/>
    </xf>
    <xf numFmtId="0" fontId="3" fillId="0" borderId="1" xfId="0" applyFont="1" applyBorder="1" applyAlignment="1">
      <alignment horizontal="center" vertical="center"/>
    </xf>
    <xf numFmtId="0" fontId="3" fillId="0" borderId="37" xfId="0" applyFont="1" applyBorder="1" applyAlignment="1">
      <alignment horizontal="left" vertical="center"/>
    </xf>
    <xf numFmtId="0" fontId="3" fillId="0" borderId="27" xfId="0" applyFont="1" applyBorder="1" applyAlignment="1">
      <alignment horizontal="left" vertical="center"/>
    </xf>
    <xf numFmtId="0" fontId="3" fillId="0" borderId="0" xfId="0" quotePrefix="1" applyFont="1" applyAlignment="1">
      <alignment horizontal="left" vertical="center"/>
    </xf>
    <xf numFmtId="0" fontId="3" fillId="0" borderId="0" xfId="0" applyFont="1" applyAlignment="1">
      <alignment vertical="center"/>
    </xf>
    <xf numFmtId="0" fontId="3" fillId="0" borderId="29" xfId="0" applyFont="1" applyBorder="1"/>
    <xf numFmtId="0" fontId="3" fillId="0" borderId="28" xfId="0" applyFont="1" applyBorder="1" applyAlignment="1">
      <alignment horizontal="center" vertical="center"/>
    </xf>
    <xf numFmtId="164" fontId="9" fillId="0" borderId="36" xfId="3" quotePrefix="1" applyNumberFormat="1" applyFont="1" applyBorder="1" applyAlignment="1">
      <alignment horizontal="right"/>
    </xf>
    <xf numFmtId="0" fontId="3" fillId="0" borderId="35" xfId="0" quotePrefix="1" applyFont="1" applyBorder="1" applyAlignment="1">
      <alignment horizontal="center" vertical="center"/>
    </xf>
    <xf numFmtId="0" fontId="9" fillId="0" borderId="34" xfId="0" applyFont="1" applyBorder="1" applyAlignment="1">
      <alignment horizontal="center" vertical="center"/>
    </xf>
    <xf numFmtId="0" fontId="9" fillId="0" borderId="37" xfId="0" applyFont="1" applyBorder="1"/>
    <xf numFmtId="0" fontId="9" fillId="0" borderId="33" xfId="0" applyFont="1" applyBorder="1"/>
    <xf numFmtId="0" fontId="3" fillId="0" borderId="35" xfId="0" applyFont="1" applyBorder="1" applyAlignment="1">
      <alignment horizontal="center" vertical="center"/>
    </xf>
    <xf numFmtId="0" fontId="9" fillId="0" borderId="34" xfId="0" quotePrefix="1" applyFont="1" applyBorder="1" applyAlignment="1">
      <alignment horizontal="right"/>
    </xf>
    <xf numFmtId="0" fontId="9" fillId="0" borderId="31" xfId="0" applyFont="1" applyFill="1" applyBorder="1"/>
    <xf numFmtId="0" fontId="0" fillId="0" borderId="26" xfId="0" applyBorder="1" applyAlignment="1">
      <alignment horizontal="right"/>
    </xf>
    <xf numFmtId="0" fontId="0" fillId="0" borderId="6" xfId="0" applyBorder="1"/>
    <xf numFmtId="0" fontId="0" fillId="0" borderId="23" xfId="0" applyBorder="1" applyAlignment="1">
      <alignment horizontal="right"/>
    </xf>
    <xf numFmtId="0" fontId="0" fillId="0" borderId="17" xfId="0" applyBorder="1" applyAlignment="1">
      <alignment horizontal="right"/>
    </xf>
    <xf numFmtId="0" fontId="8" fillId="0" borderId="26" xfId="0" applyFont="1" applyBorder="1" applyAlignment="1">
      <alignment horizontal="center"/>
    </xf>
    <xf numFmtId="0" fontId="5" fillId="0" borderId="0" xfId="0" applyFont="1"/>
    <xf numFmtId="0" fontId="6" fillId="0" borderId="0" xfId="0" applyFont="1"/>
    <xf numFmtId="164" fontId="9" fillId="0" borderId="37" xfId="3" quotePrefix="1" applyNumberFormat="1" applyFont="1" applyBorder="1" applyAlignment="1">
      <alignment horizontal="right"/>
    </xf>
    <xf numFmtId="164" fontId="9" fillId="0" borderId="1" xfId="3" quotePrefix="1" applyNumberFormat="1" applyFont="1" applyBorder="1" applyAlignment="1">
      <alignment horizontal="right"/>
    </xf>
    <xf numFmtId="0" fontId="3" fillId="0" borderId="1" xfId="0" quotePrefix="1" applyFont="1" applyBorder="1" applyAlignment="1">
      <alignment horizontal="center" vertical="center"/>
    </xf>
    <xf numFmtId="164" fontId="9" fillId="0" borderId="34" xfId="3" quotePrefix="1" applyNumberFormat="1" applyFont="1" applyBorder="1" applyAlignment="1">
      <alignment horizontal="right"/>
    </xf>
    <xf numFmtId="164" fontId="0" fillId="0" borderId="0" xfId="0" applyNumberFormat="1" applyBorder="1" applyProtection="1">
      <protection locked="0"/>
    </xf>
    <xf numFmtId="0" fontId="2" fillId="0" borderId="2" xfId="0" applyFont="1" applyBorder="1" applyAlignment="1">
      <alignment horizontal="center"/>
    </xf>
    <xf numFmtId="0" fontId="11" fillId="0" borderId="6" xfId="0" applyFont="1" applyBorder="1"/>
    <xf numFmtId="0" fontId="0" fillId="0" borderId="38" xfId="0" applyBorder="1"/>
    <xf numFmtId="0" fontId="15" fillId="0" borderId="2" xfId="0" applyFont="1" applyFill="1" applyBorder="1" applyAlignment="1">
      <alignment horizontal="center"/>
    </xf>
    <xf numFmtId="0" fontId="0" fillId="0" borderId="16" xfId="0" applyFill="1" applyBorder="1"/>
    <xf numFmtId="0" fontId="0" fillId="0" borderId="17" xfId="0" applyFill="1" applyBorder="1"/>
    <xf numFmtId="164" fontId="0" fillId="0" borderId="23" xfId="0" applyNumberFormat="1" applyFill="1" applyBorder="1"/>
    <xf numFmtId="0" fontId="0" fillId="0" borderId="24" xfId="0" applyFill="1" applyBorder="1"/>
    <xf numFmtId="0" fontId="11" fillId="0" borderId="26" xfId="0" applyFont="1" applyBorder="1"/>
    <xf numFmtId="0" fontId="0" fillId="0" borderId="18" xfId="0" applyNumberFormat="1" applyBorder="1"/>
    <xf numFmtId="164" fontId="0" fillId="0" borderId="18" xfId="0" applyNumberFormat="1" applyBorder="1"/>
    <xf numFmtId="0" fontId="13" fillId="0" borderId="24" xfId="0" applyFont="1" applyBorder="1"/>
    <xf numFmtId="0" fontId="13" fillId="0" borderId="25" xfId="0" applyFont="1" applyBorder="1"/>
    <xf numFmtId="0" fontId="1" fillId="0" borderId="20" xfId="0" quotePrefix="1" applyFont="1" applyBorder="1" applyAlignment="1">
      <alignment horizontal="left" vertical="center"/>
    </xf>
    <xf numFmtId="0" fontId="9" fillId="0" borderId="34" xfId="0" applyFont="1" applyFill="1" applyBorder="1"/>
    <xf numFmtId="0" fontId="9" fillId="0" borderId="39" xfId="0" applyFont="1" applyBorder="1"/>
    <xf numFmtId="0" fontId="0" fillId="0" borderId="4" xfId="0" applyNumberFormat="1" applyBorder="1" applyProtection="1"/>
    <xf numFmtId="0" fontId="6" fillId="0" borderId="26" xfId="0" applyFont="1" applyBorder="1" applyAlignment="1" applyProtection="1">
      <alignment horizontal="center"/>
    </xf>
    <xf numFmtId="164" fontId="0" fillId="0" borderId="40" xfId="0" applyNumberFormat="1" applyBorder="1" applyProtection="1">
      <protection locked="0"/>
    </xf>
    <xf numFmtId="164" fontId="0" fillId="0" borderId="26" xfId="0" applyNumberFormat="1" applyBorder="1" applyProtection="1">
      <protection locked="0"/>
    </xf>
    <xf numFmtId="0" fontId="6" fillId="0" borderId="26" xfId="0" applyFont="1" applyBorder="1" applyAlignment="1" applyProtection="1">
      <alignment horizontal="center"/>
      <protection locked="0"/>
    </xf>
    <xf numFmtId="0" fontId="0" fillId="0" borderId="41" xfId="0" applyBorder="1" applyAlignment="1" applyProtection="1">
      <alignment horizontal="center"/>
      <protection locked="0"/>
    </xf>
    <xf numFmtId="164" fontId="0" fillId="0" borderId="41" xfId="0" applyNumberFormat="1" applyBorder="1" applyProtection="1">
      <protection locked="0"/>
    </xf>
    <xf numFmtId="164" fontId="0" fillId="0" borderId="42" xfId="0" applyNumberFormat="1" applyBorder="1" applyProtection="1">
      <protection locked="0"/>
    </xf>
    <xf numFmtId="164" fontId="0" fillId="0" borderId="43" xfId="0" applyNumberFormat="1" applyBorder="1" applyProtection="1">
      <protection locked="0"/>
    </xf>
    <xf numFmtId="0" fontId="6" fillId="0" borderId="14" xfId="0" applyFont="1" applyBorder="1" applyAlignment="1" applyProtection="1">
      <alignment horizontal="center"/>
      <protection locked="0"/>
    </xf>
    <xf numFmtId="164" fontId="0" fillId="0" borderId="14" xfId="0" applyNumberFormat="1" applyBorder="1" applyProtection="1">
      <protection locked="0"/>
    </xf>
    <xf numFmtId="164" fontId="0" fillId="0" borderId="44" xfId="0" applyNumberFormat="1" applyBorder="1" applyProtection="1">
      <protection locked="0"/>
    </xf>
    <xf numFmtId="164" fontId="0" fillId="0" borderId="45" xfId="0" applyNumberFormat="1" applyBorder="1" applyProtection="1">
      <protection locked="0"/>
    </xf>
    <xf numFmtId="0" fontId="0" fillId="0" borderId="13" xfId="0" applyBorder="1" applyAlignment="1" applyProtection="1">
      <alignment horizontal="center"/>
      <protection locked="0"/>
    </xf>
    <xf numFmtId="164" fontId="0" fillId="0" borderId="46" xfId="0" applyNumberFormat="1" applyBorder="1" applyProtection="1">
      <protection locked="0"/>
    </xf>
    <xf numFmtId="164" fontId="0" fillId="0" borderId="47" xfId="0" applyNumberFormat="1" applyBorder="1" applyProtection="1">
      <protection locked="0"/>
    </xf>
    <xf numFmtId="0" fontId="0" fillId="0" borderId="41" xfId="0" applyBorder="1" applyProtection="1">
      <protection locked="0"/>
    </xf>
    <xf numFmtId="0" fontId="0" fillId="0" borderId="43" xfId="0" applyBorder="1" applyProtection="1">
      <protection locked="0"/>
    </xf>
    <xf numFmtId="0" fontId="0" fillId="0" borderId="45" xfId="0" applyBorder="1" applyProtection="1">
      <protection locked="0"/>
    </xf>
    <xf numFmtId="0" fontId="0" fillId="0" borderId="45" xfId="0" applyBorder="1" applyAlignment="1" applyProtection="1">
      <alignment horizontal="right"/>
    </xf>
    <xf numFmtId="0" fontId="0" fillId="0" borderId="47" xfId="0" applyBorder="1" applyAlignment="1" applyProtection="1">
      <alignment horizontal="right"/>
    </xf>
    <xf numFmtId="0" fontId="13" fillId="0" borderId="48" xfId="0" applyFont="1" applyBorder="1"/>
    <xf numFmtId="0" fontId="0" fillId="0" borderId="26" xfId="0" applyFill="1" applyBorder="1"/>
    <xf numFmtId="0" fontId="0" fillId="0" borderId="36" xfId="0" applyBorder="1"/>
    <xf numFmtId="1" fontId="0" fillId="0" borderId="16" xfId="0" applyNumberFormat="1" applyBorder="1"/>
    <xf numFmtId="1" fontId="0" fillId="0" borderId="18" xfId="0" applyNumberFormat="1" applyBorder="1"/>
    <xf numFmtId="0" fontId="0" fillId="0" borderId="25" xfId="0" applyBorder="1" applyProtection="1"/>
    <xf numFmtId="0" fontId="0" fillId="0" borderId="15" xfId="0" applyBorder="1" applyProtection="1"/>
    <xf numFmtId="0" fontId="8" fillId="0" borderId="26" xfId="0" applyFont="1" applyBorder="1" applyAlignment="1" applyProtection="1">
      <alignment horizontal="center"/>
      <protection locked="0"/>
    </xf>
    <xf numFmtId="0" fontId="6" fillId="0" borderId="26" xfId="0" quotePrefix="1" applyFont="1" applyBorder="1" applyAlignment="1" applyProtection="1">
      <alignment horizontal="center"/>
      <protection locked="0"/>
    </xf>
    <xf numFmtId="0" fontId="2" fillId="0" borderId="6" xfId="0" applyFont="1" applyBorder="1" applyAlignment="1" applyProtection="1">
      <alignment horizontal="center"/>
      <protection locked="0"/>
    </xf>
    <xf numFmtId="0" fontId="2" fillId="0" borderId="26" xfId="0" applyFont="1" applyBorder="1" applyAlignment="1" applyProtection="1">
      <alignment horizontal="center"/>
      <protection locked="0"/>
    </xf>
    <xf numFmtId="0" fontId="2" fillId="0" borderId="41" xfId="0" applyFont="1" applyBorder="1" applyAlignment="1" applyProtection="1">
      <alignment horizontal="center"/>
      <protection locked="0"/>
    </xf>
    <xf numFmtId="0" fontId="2" fillId="0" borderId="13" xfId="0" applyFont="1" applyBorder="1" applyAlignment="1" applyProtection="1">
      <alignment horizontal="center"/>
      <protection locked="0"/>
    </xf>
    <xf numFmtId="0" fontId="2" fillId="0" borderId="26" xfId="0" applyFont="1" applyBorder="1" applyProtection="1">
      <protection locked="0"/>
    </xf>
    <xf numFmtId="164" fontId="9" fillId="0" borderId="34" xfId="3" quotePrefix="1" applyNumberFormat="1" applyFont="1" applyBorder="1" applyAlignment="1">
      <alignment horizontal="center"/>
    </xf>
    <xf numFmtId="164" fontId="9" fillId="0" borderId="35" xfId="3" quotePrefix="1" applyNumberFormat="1" applyFont="1" applyBorder="1" applyAlignment="1"/>
    <xf numFmtId="164" fontId="9" fillId="0" borderId="33" xfId="0" applyNumberFormat="1" applyFont="1" applyBorder="1" applyAlignment="1"/>
    <xf numFmtId="164" fontId="9" fillId="0" borderId="34" xfId="3" quotePrefix="1" applyNumberFormat="1" applyFont="1" applyBorder="1" applyAlignment="1"/>
    <xf numFmtId="164" fontId="9" fillId="0" borderId="34" xfId="0" applyNumberFormat="1" applyFont="1" applyBorder="1" applyAlignment="1"/>
    <xf numFmtId="164" fontId="9" fillId="0" borderId="21" xfId="0" applyNumberFormat="1" applyFont="1" applyBorder="1" applyAlignment="1"/>
    <xf numFmtId="164" fontId="9" fillId="0" borderId="37" xfId="3" quotePrefix="1" applyNumberFormat="1" applyFont="1" applyBorder="1" applyAlignment="1"/>
    <xf numFmtId="164" fontId="9" fillId="0" borderId="1" xfId="3" quotePrefix="1" applyNumberFormat="1" applyFont="1" applyBorder="1" applyAlignment="1"/>
    <xf numFmtId="164" fontId="9" fillId="0" borderId="36" xfId="3" quotePrefix="1" applyNumberFormat="1" applyFont="1" applyBorder="1" applyAlignment="1"/>
    <xf numFmtId="164" fontId="9" fillId="0" borderId="1" xfId="0" applyNumberFormat="1" applyFont="1" applyBorder="1" applyAlignment="1"/>
    <xf numFmtId="164" fontId="9" fillId="0" borderId="51" xfId="0" applyNumberFormat="1" applyFont="1" applyBorder="1" applyAlignment="1"/>
    <xf numFmtId="164" fontId="9" fillId="0" borderId="36" xfId="3" quotePrefix="1" applyNumberFormat="1" applyFont="1" applyBorder="1" applyAlignment="1">
      <alignment horizontal="center"/>
    </xf>
    <xf numFmtId="164" fontId="9" fillId="0" borderId="19" xfId="0" applyNumberFormat="1" applyFont="1" applyBorder="1" applyAlignment="1"/>
    <xf numFmtId="164" fontId="9" fillId="0" borderId="36" xfId="0" applyNumberFormat="1" applyFont="1" applyBorder="1" applyAlignment="1"/>
    <xf numFmtId="164" fontId="9" fillId="0" borderId="37" xfId="0" applyNumberFormat="1" applyFont="1" applyBorder="1" applyAlignment="1"/>
    <xf numFmtId="164" fontId="9" fillId="0" borderId="36" xfId="0" applyNumberFormat="1" applyFont="1" applyBorder="1" applyAlignment="1">
      <alignment horizontal="center"/>
    </xf>
    <xf numFmtId="164" fontId="9" fillId="0" borderId="29" xfId="0" applyNumberFormat="1" applyFont="1" applyBorder="1" applyAlignment="1"/>
    <xf numFmtId="164" fontId="9" fillId="0" borderId="28" xfId="0" applyNumberFormat="1" applyFont="1" applyBorder="1" applyAlignment="1"/>
    <xf numFmtId="0" fontId="12" fillId="0" borderId="2" xfId="0" applyFont="1" applyBorder="1" applyAlignment="1">
      <alignment horizontal="center" vertical="center" wrapText="1"/>
    </xf>
    <xf numFmtId="164" fontId="9" fillId="0" borderId="34" xfId="0" applyNumberFormat="1" applyFont="1" applyBorder="1" applyAlignment="1">
      <alignment horizontal="center"/>
    </xf>
    <xf numFmtId="164" fontId="9" fillId="0" borderId="21" xfId="0" applyNumberFormat="1" applyFont="1" applyBorder="1" applyAlignment="1">
      <alignment horizontal="center"/>
    </xf>
    <xf numFmtId="164" fontId="9" fillId="0" borderId="33" xfId="0" applyNumberFormat="1" applyFont="1" applyBorder="1" applyAlignment="1">
      <alignment horizontal="center"/>
    </xf>
    <xf numFmtId="164" fontId="9" fillId="0" borderId="35" xfId="3" quotePrefix="1" applyNumberFormat="1" applyFont="1" applyBorder="1" applyAlignment="1">
      <alignment horizontal="center"/>
    </xf>
    <xf numFmtId="164" fontId="9" fillId="0" borderId="49" xfId="3" quotePrefix="1" applyNumberFormat="1" applyFont="1" applyBorder="1" applyAlignment="1"/>
    <xf numFmtId="164" fontId="2" fillId="0" borderId="23" xfId="0" applyNumberFormat="1" applyFont="1" applyBorder="1"/>
    <xf numFmtId="0" fontId="12" fillId="0" borderId="25" xfId="0" applyFont="1" applyBorder="1" applyAlignment="1">
      <alignment horizontal="center" vertical="center" wrapText="1"/>
    </xf>
    <xf numFmtId="0" fontId="12" fillId="0" borderId="6" xfId="0" applyFont="1" applyBorder="1" applyAlignment="1">
      <alignment horizontal="center" vertical="center" wrapText="1"/>
    </xf>
    <xf numFmtId="0" fontId="3" fillId="0" borderId="59" xfId="0" applyFont="1" applyBorder="1" applyAlignment="1">
      <alignment horizontal="center"/>
    </xf>
    <xf numFmtId="0" fontId="3" fillId="0" borderId="15" xfId="0" applyFont="1" applyBorder="1" applyAlignment="1">
      <alignment horizontal="center"/>
    </xf>
    <xf numFmtId="0" fontId="3" fillId="0" borderId="60" xfId="0" applyFont="1" applyBorder="1" applyAlignment="1">
      <alignment horizontal="center"/>
    </xf>
    <xf numFmtId="0" fontId="3" fillId="0" borderId="9" xfId="0" applyFont="1" applyBorder="1" applyAlignment="1">
      <alignment horizontal="center"/>
    </xf>
    <xf numFmtId="0" fontId="3" fillId="0" borderId="61" xfId="0" applyFont="1" applyBorder="1" applyAlignment="1">
      <alignment horizontal="center"/>
    </xf>
    <xf numFmtId="0" fontId="2" fillId="0" borderId="62" xfId="0" applyFont="1" applyBorder="1" applyAlignment="1">
      <alignment horizontal="center"/>
    </xf>
    <xf numFmtId="0" fontId="6" fillId="0" borderId="63" xfId="0" applyFont="1" applyBorder="1" applyAlignment="1">
      <alignment horizontal="center"/>
    </xf>
    <xf numFmtId="0" fontId="9" fillId="0" borderId="64" xfId="0" applyFont="1" applyBorder="1" applyAlignment="1">
      <alignment horizontal="center"/>
    </xf>
    <xf numFmtId="0" fontId="9" fillId="0" borderId="65" xfId="0" applyFont="1" applyBorder="1" applyAlignment="1">
      <alignment horizontal="center"/>
    </xf>
    <xf numFmtId="0" fontId="9" fillId="0" borderId="66" xfId="0" applyFont="1" applyBorder="1" applyAlignment="1">
      <alignment horizontal="center"/>
    </xf>
    <xf numFmtId="0" fontId="0" fillId="0" borderId="0" xfId="0" applyAlignment="1">
      <alignment horizontal="center"/>
    </xf>
    <xf numFmtId="0" fontId="2" fillId="0" borderId="67" xfId="0" applyFont="1" applyBorder="1" applyAlignment="1">
      <alignment horizontal="center"/>
    </xf>
    <xf numFmtId="0" fontId="9" fillId="0" borderId="68" xfId="0" applyFont="1" applyBorder="1" applyAlignment="1">
      <alignment horizontal="center"/>
    </xf>
    <xf numFmtId="0" fontId="9" fillId="0" borderId="69" xfId="0" applyFont="1" applyBorder="1" applyAlignment="1">
      <alignment horizontal="center"/>
    </xf>
    <xf numFmtId="0" fontId="9" fillId="0" borderId="70" xfId="0" applyFont="1" applyBorder="1" applyAlignment="1">
      <alignment horizontal="center"/>
    </xf>
    <xf numFmtId="0" fontId="2" fillId="0" borderId="71" xfId="0" applyFont="1" applyBorder="1" applyAlignment="1">
      <alignment horizontal="center"/>
    </xf>
    <xf numFmtId="0" fontId="6" fillId="0" borderId="72" xfId="0" applyFont="1" applyBorder="1" applyAlignment="1">
      <alignment horizontal="center"/>
    </xf>
    <xf numFmtId="0" fontId="9" fillId="0" borderId="73" xfId="0" applyFont="1" applyBorder="1" applyAlignment="1">
      <alignment horizontal="center"/>
    </xf>
    <xf numFmtId="0" fontId="9" fillId="0" borderId="74" xfId="0" applyFont="1" applyBorder="1" applyAlignment="1">
      <alignment horizontal="center"/>
    </xf>
    <xf numFmtId="0" fontId="9" fillId="0" borderId="75" xfId="0" applyFont="1" applyBorder="1" applyAlignment="1">
      <alignment horizontal="center"/>
    </xf>
    <xf numFmtId="0" fontId="2" fillId="0" borderId="0" xfId="0" applyFont="1"/>
    <xf numFmtId="0" fontId="6" fillId="0" borderId="2" xfId="0" applyFont="1" applyBorder="1" applyAlignment="1">
      <alignment vertical="center" textRotation="90"/>
    </xf>
    <xf numFmtId="0" fontId="2" fillId="0" borderId="3" xfId="0" applyFont="1" applyBorder="1" applyAlignment="1">
      <alignment vertical="center" textRotation="90"/>
    </xf>
    <xf numFmtId="0" fontId="2" fillId="0" borderId="2" xfId="0" applyFont="1" applyBorder="1" applyAlignment="1">
      <alignment vertical="center" textRotation="90"/>
    </xf>
    <xf numFmtId="0" fontId="2" fillId="0" borderId="59" xfId="0" applyFont="1" applyBorder="1" applyAlignment="1">
      <alignment vertical="center" textRotation="90"/>
    </xf>
    <xf numFmtId="0" fontId="3" fillId="0" borderId="76" xfId="0" applyFont="1" applyBorder="1" applyAlignment="1">
      <alignment horizontal="center"/>
    </xf>
    <xf numFmtId="0" fontId="6" fillId="0" borderId="52" xfId="0" applyFont="1" applyBorder="1" applyAlignment="1">
      <alignment horizontal="center"/>
    </xf>
    <xf numFmtId="0" fontId="6" fillId="0" borderId="77" xfId="0" applyFont="1" applyBorder="1" applyAlignment="1">
      <alignment horizontal="center"/>
    </xf>
    <xf numFmtId="0" fontId="6" fillId="0" borderId="78" xfId="0" applyFont="1" applyBorder="1" applyAlignment="1">
      <alignment horizontal="center"/>
    </xf>
    <xf numFmtId="0" fontId="6" fillId="0" borderId="79" xfId="0" applyFont="1" applyBorder="1" applyAlignment="1">
      <alignment horizontal="center"/>
    </xf>
    <xf numFmtId="0" fontId="6" fillId="0" borderId="80" xfId="0" applyFont="1" applyBorder="1" applyAlignment="1">
      <alignment horizontal="center"/>
    </xf>
    <xf numFmtId="0" fontId="9" fillId="0" borderId="81" xfId="0" applyFont="1" applyBorder="1" applyAlignment="1">
      <alignment horizontal="center"/>
    </xf>
    <xf numFmtId="0" fontId="6" fillId="0" borderId="82" xfId="0" applyFont="1" applyBorder="1" applyAlignment="1">
      <alignment horizontal="center"/>
    </xf>
    <xf numFmtId="0" fontId="6" fillId="0" borderId="83" xfId="0" applyFont="1" applyBorder="1" applyAlignment="1">
      <alignment horizontal="center"/>
    </xf>
    <xf numFmtId="0" fontId="5" fillId="0" borderId="84" xfId="0" applyFont="1" applyBorder="1" applyAlignment="1">
      <alignment horizontal="center"/>
    </xf>
    <xf numFmtId="0" fontId="5" fillId="0" borderId="67" xfId="0" applyFont="1" applyBorder="1" applyAlignment="1">
      <alignment horizontal="center"/>
    </xf>
    <xf numFmtId="0" fontId="5" fillId="0" borderId="85" xfId="0" applyFont="1" applyBorder="1" applyAlignment="1">
      <alignment horizontal="center"/>
    </xf>
    <xf numFmtId="0" fontId="5" fillId="0" borderId="70" xfId="0" applyFont="1" applyBorder="1" applyAlignment="1">
      <alignment horizontal="center"/>
    </xf>
    <xf numFmtId="0" fontId="6" fillId="0" borderId="86" xfId="0" applyFont="1" applyBorder="1" applyAlignment="1">
      <alignment horizontal="center"/>
    </xf>
    <xf numFmtId="0" fontId="5" fillId="0" borderId="82" xfId="0" applyFont="1" applyBorder="1" applyAlignment="1">
      <alignment horizontal="center"/>
    </xf>
    <xf numFmtId="0" fontId="17" fillId="0" borderId="0" xfId="0" applyFont="1"/>
    <xf numFmtId="0" fontId="18" fillId="0" borderId="0" xfId="0" applyFont="1"/>
    <xf numFmtId="0" fontId="5" fillId="2" borderId="67" xfId="0" applyFont="1" applyFill="1" applyBorder="1" applyAlignment="1">
      <alignment horizontal="center"/>
    </xf>
    <xf numFmtId="0" fontId="9" fillId="0" borderId="87" xfId="0" applyFont="1" applyBorder="1" applyAlignment="1">
      <alignment horizontal="center"/>
    </xf>
    <xf numFmtId="0" fontId="6" fillId="0" borderId="88" xfId="0" applyFont="1" applyBorder="1" applyAlignment="1">
      <alignment horizontal="center"/>
    </xf>
    <xf numFmtId="0" fontId="6" fillId="0" borderId="89" xfId="0" applyFont="1" applyBorder="1" applyAlignment="1">
      <alignment horizontal="center"/>
    </xf>
    <xf numFmtId="0" fontId="5" fillId="0" borderId="88" xfId="0" applyFont="1" applyBorder="1" applyAlignment="1">
      <alignment horizontal="center"/>
    </xf>
    <xf numFmtId="0" fontId="5" fillId="0" borderId="90" xfId="0" applyFont="1" applyBorder="1" applyAlignment="1">
      <alignment horizontal="center"/>
    </xf>
    <xf numFmtId="0" fontId="5" fillId="0" borderId="91" xfId="0" applyFont="1" applyBorder="1" applyAlignment="1">
      <alignment horizontal="center"/>
    </xf>
    <xf numFmtId="0" fontId="5" fillId="0" borderId="92" xfId="0" applyFont="1" applyBorder="1" applyAlignment="1">
      <alignment horizontal="center"/>
    </xf>
    <xf numFmtId="0" fontId="9" fillId="0" borderId="93" xfId="0" applyFont="1" applyBorder="1" applyAlignment="1">
      <alignment horizontal="center"/>
    </xf>
    <xf numFmtId="0" fontId="6" fillId="0" borderId="94" xfId="0" applyFont="1" applyBorder="1" applyAlignment="1">
      <alignment horizontal="center"/>
    </xf>
    <xf numFmtId="0" fontId="6" fillId="0" borderId="95" xfId="0" applyFont="1" applyBorder="1" applyAlignment="1">
      <alignment horizontal="center"/>
    </xf>
    <xf numFmtId="0" fontId="5" fillId="0" borderId="94" xfId="0" applyFont="1" applyBorder="1" applyAlignment="1">
      <alignment horizontal="center"/>
    </xf>
    <xf numFmtId="0" fontId="5" fillId="0" borderId="96" xfId="0" applyFont="1" applyBorder="1" applyAlignment="1">
      <alignment horizontal="center"/>
    </xf>
    <xf numFmtId="0" fontId="5" fillId="0" borderId="97" xfId="0" applyFont="1" applyBorder="1" applyAlignment="1">
      <alignment horizontal="center"/>
    </xf>
    <xf numFmtId="0" fontId="5" fillId="0" borderId="98" xfId="0" applyFont="1" applyBorder="1" applyAlignment="1">
      <alignment horizontal="center"/>
    </xf>
    <xf numFmtId="0" fontId="0" fillId="0" borderId="0" xfId="0" applyFill="1" applyBorder="1" applyAlignment="1">
      <alignment horizontal="center"/>
    </xf>
    <xf numFmtId="0" fontId="4" fillId="0" borderId="0" xfId="0" applyFont="1" applyFill="1" applyBorder="1" applyAlignment="1">
      <alignment horizontal="center"/>
    </xf>
    <xf numFmtId="0" fontId="8" fillId="0" borderId="0" xfId="0" applyFont="1" applyBorder="1" applyAlignment="1">
      <alignment horizontal="left" vertical="top" wrapText="1"/>
    </xf>
    <xf numFmtId="0" fontId="11" fillId="0" borderId="0" xfId="0" applyFont="1" applyBorder="1"/>
    <xf numFmtId="0" fontId="8" fillId="0" borderId="99" xfId="0" applyFont="1" applyBorder="1" applyAlignment="1">
      <alignment horizontal="left" vertical="top" wrapText="1"/>
    </xf>
    <xf numFmtId="0" fontId="11" fillId="0" borderId="100" xfId="0" applyFont="1" applyBorder="1" applyAlignment="1">
      <alignment vertical="top" wrapText="1"/>
    </xf>
    <xf numFmtId="0" fontId="11" fillId="0" borderId="99" xfId="0" applyFont="1" applyBorder="1" applyAlignment="1">
      <alignment horizontal="left" vertical="top" wrapText="1"/>
    </xf>
    <xf numFmtId="0" fontId="11" fillId="0" borderId="101" xfId="0" applyFont="1" applyBorder="1" applyAlignment="1">
      <alignment vertical="top" wrapText="1"/>
    </xf>
    <xf numFmtId="0" fontId="8" fillId="0" borderId="102" xfId="0" applyFont="1" applyBorder="1" applyAlignment="1">
      <alignment horizontal="left" vertical="top" wrapText="1"/>
    </xf>
    <xf numFmtId="0" fontId="11" fillId="0" borderId="0" xfId="0" applyFont="1" applyBorder="1" applyAlignment="1">
      <alignment vertical="top" wrapText="1"/>
    </xf>
    <xf numFmtId="0" fontId="8" fillId="0" borderId="68" xfId="0" applyFont="1" applyBorder="1" applyAlignment="1">
      <alignment vertical="top" wrapText="1"/>
    </xf>
    <xf numFmtId="0" fontId="11" fillId="0" borderId="103" xfId="0" applyFont="1" applyBorder="1"/>
    <xf numFmtId="0" fontId="11" fillId="0" borderId="104" xfId="0" applyFont="1" applyBorder="1" applyAlignment="1">
      <alignment horizontal="center" vertical="top" wrapText="1"/>
    </xf>
    <xf numFmtId="0" fontId="11" fillId="0" borderId="103" xfId="0" applyFont="1" applyBorder="1" applyAlignment="1">
      <alignment vertical="top" wrapText="1"/>
    </xf>
    <xf numFmtId="0" fontId="20" fillId="0" borderId="0" xfId="4" applyFont="1" applyBorder="1" applyAlignment="1" applyProtection="1">
      <alignment horizontal="left"/>
    </xf>
    <xf numFmtId="0" fontId="11" fillId="0" borderId="0" xfId="0" applyFont="1" applyFill="1" applyBorder="1"/>
    <xf numFmtId="0" fontId="11" fillId="0" borderId="0" xfId="0" applyFont="1"/>
    <xf numFmtId="0" fontId="11" fillId="0" borderId="0" xfId="0" applyFont="1" applyBorder="1" applyAlignment="1">
      <alignment horizontal="left"/>
    </xf>
    <xf numFmtId="0" fontId="11" fillId="0" borderId="103" xfId="0" applyFont="1" applyBorder="1" applyAlignment="1">
      <alignment horizontal="left"/>
    </xf>
    <xf numFmtId="0" fontId="11" fillId="0" borderId="0" xfId="0" applyFont="1" applyFill="1" applyBorder="1" applyAlignment="1">
      <alignment horizontal="left" wrapText="1"/>
    </xf>
    <xf numFmtId="0" fontId="11" fillId="0" borderId="103" xfId="0" applyFont="1" applyFill="1" applyBorder="1" applyAlignment="1">
      <alignment horizontal="left" wrapText="1"/>
    </xf>
    <xf numFmtId="0" fontId="11" fillId="0" borderId="102" xfId="0" applyFont="1" applyBorder="1" applyAlignment="1">
      <alignment horizontal="left" vertical="top" wrapText="1"/>
    </xf>
    <xf numFmtId="0" fontId="11" fillId="0" borderId="64" xfId="0" applyFont="1" applyBorder="1" applyAlignment="1">
      <alignment horizontal="left" vertical="top" wrapText="1"/>
    </xf>
    <xf numFmtId="0" fontId="22" fillId="0" borderId="0" xfId="0" applyFont="1" applyBorder="1"/>
    <xf numFmtId="0" fontId="23" fillId="0" borderId="0" xfId="1" applyFont="1" applyBorder="1" applyAlignment="1">
      <alignment horizontal="left"/>
    </xf>
    <xf numFmtId="0" fontId="24" fillId="0" borderId="0" xfId="1" applyFont="1" applyBorder="1"/>
    <xf numFmtId="0" fontId="26" fillId="0" borderId="0" xfId="1" applyFont="1" applyBorder="1" applyAlignment="1">
      <alignment horizontal="left"/>
    </xf>
    <xf numFmtId="0" fontId="23" fillId="0" borderId="0" xfId="1" applyFont="1" applyBorder="1" applyAlignment="1">
      <alignment horizontal="justify"/>
    </xf>
    <xf numFmtId="0" fontId="22" fillId="0" borderId="0" xfId="0" applyFont="1" applyBorder="1" applyAlignment="1"/>
    <xf numFmtId="0" fontId="27" fillId="0" borderId="0" xfId="0" applyFont="1" applyBorder="1"/>
    <xf numFmtId="0" fontId="23" fillId="0" borderId="0" xfId="1" applyFont="1" applyBorder="1" applyAlignment="1"/>
    <xf numFmtId="0" fontId="25" fillId="0" borderId="0" xfId="1" applyFont="1" applyBorder="1" applyAlignment="1"/>
    <xf numFmtId="0" fontId="26" fillId="0" borderId="0" xfId="1" applyFont="1" applyBorder="1" applyAlignment="1"/>
    <xf numFmtId="0" fontId="23" fillId="0" borderId="0" xfId="1" applyFont="1" applyBorder="1"/>
    <xf numFmtId="0" fontId="27" fillId="0" borderId="0" xfId="0" applyFont="1" applyBorder="1" applyAlignment="1">
      <alignment horizontal="left"/>
    </xf>
    <xf numFmtId="0" fontId="12" fillId="0" borderId="25" xfId="0" applyFont="1" applyBorder="1" applyAlignment="1">
      <alignment horizontal="center" vertical="center" wrapText="1"/>
    </xf>
    <xf numFmtId="0" fontId="0" fillId="0" borderId="26" xfId="0" applyBorder="1" applyAlignment="1">
      <alignment horizontal="center" vertical="center" wrapText="1"/>
    </xf>
    <xf numFmtId="0" fontId="0" fillId="0" borderId="6" xfId="0" applyBorder="1" applyAlignment="1">
      <alignment horizontal="center" vertical="center" wrapText="1"/>
    </xf>
    <xf numFmtId="0" fontId="12" fillId="0" borderId="26"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15" xfId="0" applyFont="1" applyBorder="1" applyAlignment="1">
      <alignment horizontal="center" vertical="center" wrapText="1"/>
    </xf>
    <xf numFmtId="0" fontId="0" fillId="0" borderId="3" xfId="0" applyBorder="1" applyAlignment="1">
      <alignment horizontal="center" vertical="center" wrapText="1"/>
    </xf>
    <xf numFmtId="0" fontId="0" fillId="0" borderId="9" xfId="0" applyBorder="1" applyAlignment="1">
      <alignment horizontal="center" vertical="center" wrapText="1"/>
    </xf>
    <xf numFmtId="0" fontId="12" fillId="0" borderId="25" xfId="0" applyFont="1" applyBorder="1" applyAlignment="1">
      <alignment horizontal="center" vertical="center" wrapText="1" readingOrder="2"/>
    </xf>
    <xf numFmtId="0" fontId="12" fillId="0" borderId="26" xfId="0" applyFont="1" applyBorder="1" applyAlignment="1">
      <alignment horizontal="center" vertical="center" wrapText="1" readingOrder="2"/>
    </xf>
    <xf numFmtId="0" fontId="12" fillId="0" borderId="6" xfId="0" applyFont="1" applyBorder="1" applyAlignment="1">
      <alignment horizontal="center" vertical="center" wrapText="1" readingOrder="2"/>
    </xf>
    <xf numFmtId="0" fontId="12" fillId="0" borderId="50" xfId="0" applyFont="1" applyBorder="1" applyAlignment="1">
      <alignment horizontal="center" vertical="center" wrapText="1"/>
    </xf>
    <xf numFmtId="0" fontId="3" fillId="0" borderId="52" xfId="0" applyFont="1" applyBorder="1" applyAlignment="1">
      <alignment horizontal="center"/>
    </xf>
    <xf numFmtId="0" fontId="3" fillId="0" borderId="57" xfId="0" applyFont="1" applyBorder="1" applyAlignment="1">
      <alignment horizontal="center"/>
    </xf>
    <xf numFmtId="0" fontId="3" fillId="0" borderId="53" xfId="0" applyFont="1" applyBorder="1" applyAlignment="1">
      <alignment horizontal="center"/>
    </xf>
    <xf numFmtId="0" fontId="3" fillId="0" borderId="58" xfId="0" applyFont="1" applyBorder="1" applyAlignment="1">
      <alignment horizontal="center"/>
    </xf>
    <xf numFmtId="0" fontId="3" fillId="0" borderId="54" xfId="0" applyFont="1" applyBorder="1" applyAlignment="1">
      <alignment horizontal="center"/>
    </xf>
    <xf numFmtId="0" fontId="0" fillId="0" borderId="12" xfId="0" applyBorder="1" applyAlignment="1">
      <alignment horizontal="center"/>
    </xf>
    <xf numFmtId="0" fontId="3" fillId="0" borderId="55" xfId="0" applyFont="1" applyBorder="1" applyAlignment="1">
      <alignment horizontal="center"/>
    </xf>
    <xf numFmtId="0" fontId="3" fillId="0" borderId="56" xfId="0" applyFont="1" applyBorder="1" applyAlignment="1">
      <alignment horizontal="center"/>
    </xf>
    <xf numFmtId="0" fontId="6" fillId="0" borderId="15" xfId="0" applyFont="1" applyBorder="1" applyAlignment="1">
      <alignment horizontal="center"/>
    </xf>
    <xf numFmtId="0" fontId="6" fillId="0" borderId="9" xfId="0" applyFont="1" applyBorder="1" applyAlignment="1">
      <alignment horizontal="center"/>
    </xf>
    <xf numFmtId="0" fontId="10" fillId="0" borderId="15" xfId="0" applyFont="1" applyBorder="1" applyAlignment="1">
      <alignment horizontal="center" wrapText="1"/>
    </xf>
    <xf numFmtId="0" fontId="10" fillId="0" borderId="61" xfId="0" applyFont="1" applyBorder="1" applyAlignment="1">
      <alignment horizontal="center"/>
    </xf>
    <xf numFmtId="0" fontId="6" fillId="0" borderId="3" xfId="0" applyFont="1" applyBorder="1" applyAlignment="1">
      <alignment horizontal="center"/>
    </xf>
    <xf numFmtId="0" fontId="6" fillId="0" borderId="15" xfId="0" applyFont="1" applyBorder="1" applyAlignment="1">
      <alignment horizontal="center" wrapText="1"/>
    </xf>
    <xf numFmtId="0" fontId="11" fillId="0" borderId="0" xfId="0" applyFont="1" applyBorder="1" applyAlignment="1">
      <alignment horizontal="left" vertical="top" wrapText="1"/>
    </xf>
    <xf numFmtId="0" fontId="11" fillId="0" borderId="103" xfId="0" applyFont="1" applyBorder="1" applyAlignment="1">
      <alignment horizontal="left" vertical="top" wrapText="1"/>
    </xf>
    <xf numFmtId="0" fontId="11" fillId="0" borderId="105" xfId="0" applyFont="1" applyBorder="1" applyAlignment="1">
      <alignment horizontal="left" vertical="top" wrapText="1"/>
    </xf>
    <xf numFmtId="0" fontId="11" fillId="0" borderId="65" xfId="0" applyFont="1" applyBorder="1" applyAlignment="1">
      <alignment horizontal="left" vertical="top" wrapText="1"/>
    </xf>
    <xf numFmtId="0" fontId="11" fillId="0" borderId="0" xfId="0" applyFont="1" applyBorder="1" applyAlignment="1">
      <alignment vertical="top" wrapText="1"/>
    </xf>
    <xf numFmtId="0" fontId="11" fillId="0" borderId="103" xfId="0" applyFont="1" applyBorder="1" applyAlignment="1">
      <alignment vertical="top" wrapText="1"/>
    </xf>
    <xf numFmtId="0" fontId="19" fillId="0" borderId="0" xfId="4" applyBorder="1" applyAlignment="1" applyProtection="1">
      <alignment vertical="top" wrapText="1"/>
    </xf>
    <xf numFmtId="0" fontId="11" fillId="0" borderId="104" xfId="0" applyFont="1" applyBorder="1" applyAlignment="1">
      <alignment horizontal="left" vertical="top" wrapText="1"/>
    </xf>
    <xf numFmtId="0" fontId="11" fillId="0" borderId="104" xfId="0" applyFont="1" applyFill="1" applyBorder="1" applyAlignment="1">
      <alignment horizontal="left" wrapText="1"/>
    </xf>
    <xf numFmtId="0" fontId="11" fillId="0" borderId="0" xfId="0" applyFont="1" applyFill="1" applyBorder="1" applyAlignment="1">
      <alignment horizontal="left" wrapText="1"/>
    </xf>
    <xf numFmtId="0" fontId="11" fillId="0" borderId="103" xfId="0" applyFont="1" applyFill="1" applyBorder="1" applyAlignment="1">
      <alignment horizontal="left" wrapText="1"/>
    </xf>
  </cellXfs>
  <cellStyles count="5">
    <cellStyle name="Hyperlink" xfId="4" builtinId="8"/>
    <cellStyle name="Normal" xfId="0" builtinId="0"/>
    <cellStyle name="Normal 2" xfId="1"/>
    <cellStyle name="Normal 3" xfId="2"/>
    <cellStyle name="Percent"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hyperlink" Target="mailto:cesotomayor@policia.pr.gov" TargetMode="External"/><Relationship Id="rId1" Type="http://schemas.openxmlformats.org/officeDocument/2006/relationships/hyperlink" Target="http://www.estadisticas.gobierno.pr/iepr/Inventario/tabid/186/ctl/view_detail/mid/775/report_id/fe3410ec-3d75-40fb-a9eb-c68830354ff9/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5"/>
  <sheetViews>
    <sheetView tabSelected="1" zoomScale="75" zoomScaleNormal="75" workbookViewId="0"/>
  </sheetViews>
  <sheetFormatPr defaultRowHeight="13.2" x14ac:dyDescent="0.25"/>
  <cols>
    <col min="1" max="1" width="10.88671875" customWidth="1"/>
    <col min="4" max="4" width="10" bestFit="1" customWidth="1"/>
    <col min="5" max="5" width="39.5546875" customWidth="1"/>
    <col min="6" max="6" width="10.33203125" customWidth="1"/>
    <col min="7" max="7" width="10.6640625" customWidth="1"/>
    <col min="8" max="8" width="11" customWidth="1"/>
    <col min="9" max="9" width="11.5546875" customWidth="1"/>
    <col min="10" max="21" width="7.6640625" customWidth="1"/>
  </cols>
  <sheetData>
    <row r="1" spans="1:9" ht="26.1" customHeight="1" thickTop="1" x14ac:dyDescent="0.3">
      <c r="A1" s="115"/>
      <c r="B1" s="116"/>
      <c r="C1" s="116"/>
      <c r="D1" s="116"/>
      <c r="E1" s="117" t="s">
        <v>0</v>
      </c>
      <c r="F1" s="116"/>
      <c r="G1" s="116"/>
      <c r="H1" s="116"/>
      <c r="I1" s="118"/>
    </row>
    <row r="2" spans="1:9" ht="26.1" customHeight="1" thickBot="1" x14ac:dyDescent="0.3">
      <c r="A2" s="129" t="s">
        <v>1</v>
      </c>
      <c r="G2" s="109" t="s">
        <v>2</v>
      </c>
      <c r="H2" s="110" t="s">
        <v>3</v>
      </c>
      <c r="I2" s="114"/>
    </row>
    <row r="3" spans="1:9" ht="26.1" customHeight="1" thickTop="1" thickBot="1" x14ac:dyDescent="0.3">
      <c r="A3" s="148" t="s">
        <v>4</v>
      </c>
      <c r="B3" s="130"/>
      <c r="C3" s="130"/>
      <c r="D3" s="111"/>
      <c r="E3" s="119" t="s">
        <v>2</v>
      </c>
      <c r="F3" s="149" t="s">
        <v>5</v>
      </c>
      <c r="G3" s="112"/>
      <c r="H3" s="112"/>
      <c r="I3" s="113"/>
    </row>
    <row r="4" spans="1:9" ht="26.1" customHeight="1" thickTop="1" thickBot="1" x14ac:dyDescent="0.35">
      <c r="A4" s="140" t="s">
        <v>2</v>
      </c>
      <c r="B4" s="141" t="s">
        <v>2</v>
      </c>
      <c r="C4" s="150" t="s">
        <v>6</v>
      </c>
      <c r="D4" s="151"/>
      <c r="E4" s="141" t="s">
        <v>7</v>
      </c>
      <c r="F4" s="142" t="s">
        <v>2</v>
      </c>
      <c r="G4" s="141" t="s">
        <v>2</v>
      </c>
      <c r="H4" s="150" t="s">
        <v>6</v>
      </c>
      <c r="I4" s="152"/>
    </row>
    <row r="5" spans="1:9" ht="26.1" customHeight="1" thickTop="1" thickBot="1" x14ac:dyDescent="0.3">
      <c r="A5" s="143">
        <v>2016</v>
      </c>
      <c r="B5" s="144">
        <v>2015</v>
      </c>
      <c r="C5" s="145" t="s">
        <v>8</v>
      </c>
      <c r="D5" s="146" t="s">
        <v>9</v>
      </c>
      <c r="E5" s="147"/>
      <c r="F5" s="143">
        <v>2016</v>
      </c>
      <c r="G5" s="144">
        <v>2015</v>
      </c>
      <c r="H5" s="159" t="s">
        <v>8</v>
      </c>
      <c r="I5" s="153" t="s">
        <v>9</v>
      </c>
    </row>
    <row r="6" spans="1:9" ht="26.1" customHeight="1" thickTop="1" thickBot="1" x14ac:dyDescent="0.3">
      <c r="A6" s="62">
        <f>A7+A13</f>
        <v>661</v>
      </c>
      <c r="B6" s="62">
        <f>B7+B13</f>
        <v>639</v>
      </c>
      <c r="C6" s="133">
        <f>C7+C13</f>
        <v>22</v>
      </c>
      <c r="D6" s="231">
        <f>C6/B6*1</f>
        <v>3.4428794992175271E-2</v>
      </c>
      <c r="E6" s="155" t="s">
        <v>10</v>
      </c>
      <c r="F6" s="62">
        <f>F7+F13</f>
        <v>6055</v>
      </c>
      <c r="G6" s="62">
        <f>G7+G13</f>
        <v>6236</v>
      </c>
      <c r="H6" s="158">
        <f>H7+H13</f>
        <v>-181</v>
      </c>
      <c r="I6" s="226">
        <f t="shared" ref="I6:I16" si="0">H6/G6*1</f>
        <v>-2.9025016035920462E-2</v>
      </c>
    </row>
    <row r="7" spans="1:9" ht="26.1" customHeight="1" thickTop="1" thickBot="1" x14ac:dyDescent="0.3">
      <c r="A7" s="62">
        <f>SUM(A8:A12)</f>
        <v>107</v>
      </c>
      <c r="B7" s="62">
        <f>SUM(B8:B12)</f>
        <v>131</v>
      </c>
      <c r="C7" s="138">
        <f>SUM(C8:C12)</f>
        <v>-24</v>
      </c>
      <c r="D7" s="232">
        <f>C7/B7*1</f>
        <v>-0.18320610687022901</v>
      </c>
      <c r="E7" s="171" t="s">
        <v>11</v>
      </c>
      <c r="F7" s="62">
        <f>SUM(F8:F12)</f>
        <v>1106</v>
      </c>
      <c r="G7" s="62">
        <f>SUM(G8:G12)</f>
        <v>1230</v>
      </c>
      <c r="H7" s="137">
        <f>SUM(H8:H12)</f>
        <v>-124</v>
      </c>
      <c r="I7" s="226">
        <f t="shared" si="0"/>
        <v>-0.1008130081300813</v>
      </c>
    </row>
    <row r="8" spans="1:9" ht="26.1" customHeight="1" thickTop="1" x14ac:dyDescent="0.25">
      <c r="A8" s="136">
        <v>5</v>
      </c>
      <c r="B8" s="134">
        <v>5</v>
      </c>
      <c r="C8" s="133">
        <f>A8-B8</f>
        <v>0</v>
      </c>
      <c r="D8" s="228">
        <f>C8/B8*1</f>
        <v>0</v>
      </c>
      <c r="E8" s="156" t="s">
        <v>12</v>
      </c>
      <c r="F8" s="133">
        <v>103</v>
      </c>
      <c r="G8" s="134">
        <v>65</v>
      </c>
      <c r="H8" s="134">
        <f>F8-G8</f>
        <v>38</v>
      </c>
      <c r="I8" s="228">
        <f t="shared" si="0"/>
        <v>0.58461538461538465</v>
      </c>
    </row>
    <row r="9" spans="1:9" ht="26.1" customHeight="1" x14ac:dyDescent="0.25">
      <c r="A9" s="136">
        <v>1</v>
      </c>
      <c r="B9" s="134">
        <v>3</v>
      </c>
      <c r="C9" s="133">
        <f>A9-B9</f>
        <v>-2</v>
      </c>
      <c r="D9" s="233">
        <f t="shared" ref="D9:D16" si="1">C9/B9*1</f>
        <v>-0.66666666666666663</v>
      </c>
      <c r="E9" s="156" t="s">
        <v>13</v>
      </c>
      <c r="F9" s="133">
        <v>11</v>
      </c>
      <c r="G9" s="134">
        <v>19</v>
      </c>
      <c r="H9" s="134">
        <f>F9-G9</f>
        <v>-8</v>
      </c>
      <c r="I9" s="228">
        <f t="shared" si="0"/>
        <v>-0.42105263157894735</v>
      </c>
    </row>
    <row r="10" spans="1:9" ht="26.1" customHeight="1" x14ac:dyDescent="0.25">
      <c r="A10" s="136">
        <v>0</v>
      </c>
      <c r="B10" s="134">
        <v>1</v>
      </c>
      <c r="C10" s="133">
        <f>A10-B10</f>
        <v>-1</v>
      </c>
      <c r="D10" s="228">
        <f t="shared" si="1"/>
        <v>-1</v>
      </c>
      <c r="E10" s="156" t="s">
        <v>14</v>
      </c>
      <c r="F10" s="133">
        <v>0</v>
      </c>
      <c r="G10" s="134">
        <v>1</v>
      </c>
      <c r="H10" s="134">
        <f>F10-G10</f>
        <v>-1</v>
      </c>
      <c r="I10" s="228">
        <f t="shared" si="0"/>
        <v>-1</v>
      </c>
    </row>
    <row r="11" spans="1:9" ht="26.1" customHeight="1" x14ac:dyDescent="0.25">
      <c r="A11" s="136">
        <v>59</v>
      </c>
      <c r="B11" s="134">
        <v>86</v>
      </c>
      <c r="C11" s="133">
        <f>A11-B11</f>
        <v>-27</v>
      </c>
      <c r="D11" s="233">
        <f t="shared" si="1"/>
        <v>-0.31395348837209303</v>
      </c>
      <c r="E11" s="156" t="s">
        <v>15</v>
      </c>
      <c r="F11" s="133">
        <v>611</v>
      </c>
      <c r="G11" s="134">
        <v>791</v>
      </c>
      <c r="H11" s="134">
        <f>F11-G11</f>
        <v>-180</v>
      </c>
      <c r="I11" s="228">
        <f t="shared" si="0"/>
        <v>-0.22756005056890014</v>
      </c>
    </row>
    <row r="12" spans="1:9" ht="26.1" customHeight="1" thickBot="1" x14ac:dyDescent="0.3">
      <c r="A12" s="136">
        <v>42</v>
      </c>
      <c r="B12" s="134">
        <v>36</v>
      </c>
      <c r="C12" s="133">
        <f>A12-B12</f>
        <v>6</v>
      </c>
      <c r="D12" s="232">
        <f t="shared" si="1"/>
        <v>0.16666666666666666</v>
      </c>
      <c r="E12" s="156" t="s">
        <v>16</v>
      </c>
      <c r="F12" s="133">
        <v>381</v>
      </c>
      <c r="G12" s="134">
        <v>354</v>
      </c>
      <c r="H12" s="62">
        <f>F12-G12</f>
        <v>27</v>
      </c>
      <c r="I12" s="228">
        <f t="shared" si="0"/>
        <v>7.6271186440677971E-2</v>
      </c>
    </row>
    <row r="13" spans="1:9" ht="26.1" customHeight="1" thickTop="1" thickBot="1" x14ac:dyDescent="0.3">
      <c r="A13" s="157">
        <f>SUM(A14:A16)</f>
        <v>554</v>
      </c>
      <c r="B13" s="137">
        <f>SUM(B14:B16)</f>
        <v>508</v>
      </c>
      <c r="C13" s="138">
        <f>SUM(C14:C17)</f>
        <v>46</v>
      </c>
      <c r="D13" s="226">
        <f t="shared" si="1"/>
        <v>9.055118110236221E-2</v>
      </c>
      <c r="E13" s="155" t="s">
        <v>17</v>
      </c>
      <c r="F13" s="139">
        <f>SUM(F14:F16)</f>
        <v>4949</v>
      </c>
      <c r="G13" s="137">
        <f>SUM(G14:G16)</f>
        <v>5006</v>
      </c>
      <c r="H13" s="137">
        <f>SUM(H14:H17)</f>
        <v>-57</v>
      </c>
      <c r="I13" s="226">
        <f t="shared" si="0"/>
        <v>-1.1386336396324411E-2</v>
      </c>
    </row>
    <row r="14" spans="1:9" ht="26.1" customHeight="1" thickTop="1" x14ac:dyDescent="0.25">
      <c r="A14" s="136">
        <v>117</v>
      </c>
      <c r="B14" s="158">
        <v>90</v>
      </c>
      <c r="C14" s="158">
        <f>A14-B14</f>
        <v>27</v>
      </c>
      <c r="D14" s="233">
        <f t="shared" si="1"/>
        <v>0.3</v>
      </c>
      <c r="E14" s="156" t="s">
        <v>18</v>
      </c>
      <c r="F14" s="133">
        <v>804</v>
      </c>
      <c r="G14" s="134">
        <v>920</v>
      </c>
      <c r="H14" s="158">
        <f>F14-G14</f>
        <v>-116</v>
      </c>
      <c r="I14" s="228">
        <f t="shared" si="0"/>
        <v>-0.12608695652173912</v>
      </c>
    </row>
    <row r="15" spans="1:9" ht="25.5" customHeight="1" x14ac:dyDescent="0.25">
      <c r="A15" s="136">
        <v>376</v>
      </c>
      <c r="B15" s="134">
        <v>327</v>
      </c>
      <c r="C15" s="134">
        <f>A15-B15</f>
        <v>49</v>
      </c>
      <c r="D15" s="233">
        <f t="shared" si="1"/>
        <v>0.14984709480122324</v>
      </c>
      <c r="E15" s="156" t="s">
        <v>19</v>
      </c>
      <c r="F15" s="133">
        <v>3452</v>
      </c>
      <c r="G15" s="134">
        <v>3330</v>
      </c>
      <c r="H15" s="134">
        <f>F15-G15</f>
        <v>122</v>
      </c>
      <c r="I15" s="228">
        <f t="shared" si="0"/>
        <v>3.6636636636636639E-2</v>
      </c>
    </row>
    <row r="16" spans="1:9" ht="25.5" customHeight="1" thickBot="1" x14ac:dyDescent="0.3">
      <c r="A16" s="61">
        <v>61</v>
      </c>
      <c r="B16" s="62">
        <v>91</v>
      </c>
      <c r="C16" s="61">
        <f>A16-B16</f>
        <v>-30</v>
      </c>
      <c r="D16" s="232">
        <f t="shared" si="1"/>
        <v>-0.32967032967032966</v>
      </c>
      <c r="E16" s="9" t="s">
        <v>20</v>
      </c>
      <c r="F16" s="63">
        <v>693</v>
      </c>
      <c r="G16" s="62">
        <v>756</v>
      </c>
      <c r="H16" s="62">
        <f>F16-G16</f>
        <v>-63</v>
      </c>
      <c r="I16" s="232">
        <f t="shared" si="0"/>
        <v>-8.3333333333333329E-2</v>
      </c>
    </row>
    <row r="17" spans="1:9" ht="13.8" thickTop="1" x14ac:dyDescent="0.25">
      <c r="I17" s="122"/>
    </row>
    <row r="18" spans="1:9" x14ac:dyDescent="0.25">
      <c r="I18" s="122"/>
    </row>
    <row r="19" spans="1:9" ht="26.1" customHeight="1" thickBot="1" x14ac:dyDescent="0.3"/>
    <row r="20" spans="1:9" ht="26.1" customHeight="1" thickTop="1" x14ac:dyDescent="0.3">
      <c r="A20" s="115"/>
      <c r="B20" s="116"/>
      <c r="C20" s="123"/>
      <c r="D20" s="123"/>
      <c r="E20" s="117" t="s">
        <v>21</v>
      </c>
      <c r="F20" s="123"/>
      <c r="G20" s="123"/>
      <c r="H20" s="116"/>
      <c r="I20" s="118"/>
    </row>
    <row r="21" spans="1:9" ht="26.1" customHeight="1" thickBot="1" x14ac:dyDescent="0.3">
      <c r="A21" s="129" t="s">
        <v>1</v>
      </c>
      <c r="G21" s="109" t="s">
        <v>2</v>
      </c>
      <c r="H21" s="110" t="s">
        <v>3</v>
      </c>
      <c r="I21" s="114"/>
    </row>
    <row r="22" spans="1:9" ht="26.1" customHeight="1" thickTop="1" thickBot="1" x14ac:dyDescent="0.3">
      <c r="A22" s="148" t="str">
        <f>+A3</f>
        <v xml:space="preserve">     Mes del 1 al 30 de septiembre</v>
      </c>
      <c r="B22" s="130"/>
      <c r="C22" s="130"/>
      <c r="D22" s="111"/>
      <c r="E22" s="119" t="s">
        <v>2</v>
      </c>
      <c r="F22" s="149" t="str">
        <f>F3</f>
        <v>Acumulado al 30 de septiembre</v>
      </c>
      <c r="G22" s="112"/>
      <c r="H22" s="112"/>
      <c r="I22" s="113"/>
    </row>
    <row r="23" spans="1:9" ht="26.1" customHeight="1" thickTop="1" thickBot="1" x14ac:dyDescent="0.35">
      <c r="A23" s="140" t="s">
        <v>2</v>
      </c>
      <c r="B23" s="141" t="s">
        <v>2</v>
      </c>
      <c r="C23" s="150" t="s">
        <v>6</v>
      </c>
      <c r="D23" s="151"/>
      <c r="E23" s="141" t="s">
        <v>7</v>
      </c>
      <c r="F23" s="142" t="s">
        <v>2</v>
      </c>
      <c r="G23" s="141" t="s">
        <v>2</v>
      </c>
      <c r="H23" s="150" t="s">
        <v>6</v>
      </c>
      <c r="I23" s="152"/>
    </row>
    <row r="24" spans="1:9" ht="26.1" customHeight="1" thickTop="1" thickBot="1" x14ac:dyDescent="0.3">
      <c r="A24" s="143">
        <v>2016</v>
      </c>
      <c r="B24" s="144">
        <v>2015</v>
      </c>
      <c r="C24" s="145" t="s">
        <v>8</v>
      </c>
      <c r="D24" s="146" t="s">
        <v>9</v>
      </c>
      <c r="E24" s="147"/>
      <c r="F24" s="143">
        <v>2016</v>
      </c>
      <c r="G24" s="144">
        <v>2015</v>
      </c>
      <c r="H24" s="153" t="s">
        <v>8</v>
      </c>
      <c r="I24" s="153" t="s">
        <v>9</v>
      </c>
    </row>
    <row r="25" spans="1:9" ht="26.1" customHeight="1" thickTop="1" thickBot="1" x14ac:dyDescent="0.3">
      <c r="A25" s="62">
        <f>A26+A32</f>
        <v>254</v>
      </c>
      <c r="B25" s="62">
        <f>B26+B32</f>
        <v>309</v>
      </c>
      <c r="C25" s="133">
        <f>C26+C32</f>
        <v>-55</v>
      </c>
      <c r="D25" s="169">
        <f>C25/B25*1</f>
        <v>-0.17799352750809061</v>
      </c>
      <c r="E25" s="147" t="s">
        <v>10</v>
      </c>
      <c r="F25" s="62">
        <f>F26+F32</f>
        <v>2545</v>
      </c>
      <c r="G25" s="62">
        <f>G26+G32</f>
        <v>2973</v>
      </c>
      <c r="H25" s="133">
        <f>H26+H32</f>
        <v>-428</v>
      </c>
      <c r="I25" s="226">
        <f>H25/G25*1</f>
        <v>-0.1439623276152035</v>
      </c>
    </row>
    <row r="26" spans="1:9" ht="26.1" customHeight="1" thickTop="1" thickBot="1" x14ac:dyDescent="0.3">
      <c r="A26" s="62">
        <f>SUM(A27:A31)</f>
        <v>36</v>
      </c>
      <c r="B26" s="62">
        <f>SUM(B27:B31)</f>
        <v>33</v>
      </c>
      <c r="C26" s="138">
        <f>SUM(C27:C31)</f>
        <v>3</v>
      </c>
      <c r="D26" s="170">
        <f>C26/B26*1</f>
        <v>9.0909090909090912E-2</v>
      </c>
      <c r="E26" s="147" t="s">
        <v>11</v>
      </c>
      <c r="F26" s="62">
        <f>SUM(F27:F31)</f>
        <v>441</v>
      </c>
      <c r="G26" s="62">
        <f>SUM(G27:G31)</f>
        <v>274</v>
      </c>
      <c r="H26" s="137">
        <f>SUM(H27:H31)</f>
        <v>167</v>
      </c>
      <c r="I26" s="226">
        <f>H26/G26*1</f>
        <v>0.60948905109489049</v>
      </c>
    </row>
    <row r="27" spans="1:9" ht="26.1" customHeight="1" thickTop="1" x14ac:dyDescent="0.25">
      <c r="A27" s="136">
        <v>0</v>
      </c>
      <c r="B27" s="134">
        <v>2</v>
      </c>
      <c r="C27" s="133">
        <f>A27-B27</f>
        <v>-2</v>
      </c>
      <c r="D27" s="154">
        <f>C27/B27*1</f>
        <v>-1</v>
      </c>
      <c r="E27" s="156" t="s">
        <v>12</v>
      </c>
      <c r="F27" s="133">
        <v>22</v>
      </c>
      <c r="G27" s="134">
        <v>16</v>
      </c>
      <c r="H27" s="158">
        <f>F27-G27</f>
        <v>6</v>
      </c>
      <c r="I27" s="227">
        <f>H27/G27</f>
        <v>0.375</v>
      </c>
    </row>
    <row r="28" spans="1:9" ht="26.1" customHeight="1" x14ac:dyDescent="0.25">
      <c r="A28" s="136">
        <v>1</v>
      </c>
      <c r="B28" s="134">
        <v>0</v>
      </c>
      <c r="C28" s="133">
        <f>A28-B28</f>
        <v>1</v>
      </c>
      <c r="D28" s="228">
        <v>0</v>
      </c>
      <c r="E28" s="156" t="s">
        <v>13</v>
      </c>
      <c r="F28" s="135">
        <v>5</v>
      </c>
      <c r="G28" s="134">
        <v>6</v>
      </c>
      <c r="H28" s="134">
        <f>F28-G28</f>
        <v>-1</v>
      </c>
      <c r="I28" s="228">
        <f>H28/G28*1</f>
        <v>-0.16666666666666666</v>
      </c>
    </row>
    <row r="29" spans="1:9" ht="26.1" customHeight="1" x14ac:dyDescent="0.25">
      <c r="A29" s="136">
        <v>0</v>
      </c>
      <c r="B29" s="134">
        <v>0</v>
      </c>
      <c r="C29" s="133">
        <f>A29-B29</f>
        <v>0</v>
      </c>
      <c r="D29" s="228">
        <v>0</v>
      </c>
      <c r="E29" s="156" t="s">
        <v>14</v>
      </c>
      <c r="F29" s="133">
        <v>0</v>
      </c>
      <c r="G29" s="134">
        <v>0</v>
      </c>
      <c r="H29" s="134">
        <f>F29-G29</f>
        <v>0</v>
      </c>
      <c r="I29" s="228">
        <v>0</v>
      </c>
    </row>
    <row r="30" spans="1:9" ht="26.1" customHeight="1" x14ac:dyDescent="0.25">
      <c r="A30" s="136">
        <v>8</v>
      </c>
      <c r="B30" s="134">
        <v>17</v>
      </c>
      <c r="C30" s="133">
        <f>A30-B30</f>
        <v>-9</v>
      </c>
      <c r="D30" s="154">
        <f t="shared" ref="D30:D35" si="2">C30/B30*1</f>
        <v>-0.52941176470588236</v>
      </c>
      <c r="E30" s="156" t="s">
        <v>15</v>
      </c>
      <c r="F30" s="135">
        <v>170</v>
      </c>
      <c r="G30" s="135">
        <v>157</v>
      </c>
      <c r="H30" s="134">
        <f>F30-G30</f>
        <v>13</v>
      </c>
      <c r="I30" s="228">
        <f>H30/G30*1</f>
        <v>8.2802547770700632E-2</v>
      </c>
    </row>
    <row r="31" spans="1:9" ht="26.1" customHeight="1" thickBot="1" x14ac:dyDescent="0.3">
      <c r="A31" s="136">
        <v>27</v>
      </c>
      <c r="B31" s="134">
        <v>14</v>
      </c>
      <c r="C31" s="133">
        <f>A31-B31</f>
        <v>13</v>
      </c>
      <c r="D31" s="170">
        <f t="shared" si="2"/>
        <v>0.9285714285714286</v>
      </c>
      <c r="E31" s="156" t="s">
        <v>16</v>
      </c>
      <c r="F31" s="135">
        <v>244</v>
      </c>
      <c r="G31" s="135">
        <v>95</v>
      </c>
      <c r="H31" s="64">
        <f>F31-G31</f>
        <v>149</v>
      </c>
      <c r="I31" s="230">
        <f>H31/G31</f>
        <v>1.5684210526315789</v>
      </c>
    </row>
    <row r="32" spans="1:9" ht="26.1" customHeight="1" thickTop="1" thickBot="1" x14ac:dyDescent="0.3">
      <c r="A32" s="157">
        <f>SUM(A33:A35)</f>
        <v>218</v>
      </c>
      <c r="B32" s="137">
        <f>SUM(B33:B35)</f>
        <v>276</v>
      </c>
      <c r="C32" s="138">
        <f>SUM(C33:C36)</f>
        <v>-58</v>
      </c>
      <c r="D32" s="170">
        <f t="shared" si="2"/>
        <v>-0.21014492753623187</v>
      </c>
      <c r="E32" s="159" t="s">
        <v>17</v>
      </c>
      <c r="F32" s="139">
        <f>SUM(F33:F35)</f>
        <v>2104</v>
      </c>
      <c r="G32" s="137">
        <f>SUM(G33:G35)</f>
        <v>2699</v>
      </c>
      <c r="H32" s="137">
        <f>SUM(H33:H36)</f>
        <v>-595</v>
      </c>
      <c r="I32" s="226">
        <f>H32/G32*1</f>
        <v>-0.22045201926639496</v>
      </c>
    </row>
    <row r="33" spans="1:9" ht="26.1" customHeight="1" thickTop="1" x14ac:dyDescent="0.25">
      <c r="A33" s="136">
        <v>52</v>
      </c>
      <c r="B33" s="134">
        <v>76</v>
      </c>
      <c r="C33" s="133">
        <f>A33-B33</f>
        <v>-24</v>
      </c>
      <c r="D33" s="154">
        <f t="shared" si="2"/>
        <v>-0.31578947368421051</v>
      </c>
      <c r="E33" s="156" t="s">
        <v>18</v>
      </c>
      <c r="F33" s="135">
        <v>535</v>
      </c>
      <c r="G33" s="135">
        <v>803</v>
      </c>
      <c r="H33" s="135">
        <f>F33-G33</f>
        <v>-268</v>
      </c>
      <c r="I33" s="227">
        <f>H33/G33</f>
        <v>-0.33374844333748444</v>
      </c>
    </row>
    <row r="34" spans="1:9" ht="25.5" customHeight="1" x14ac:dyDescent="0.25">
      <c r="A34" s="136">
        <v>147</v>
      </c>
      <c r="B34" s="134">
        <v>163</v>
      </c>
      <c r="C34" s="133">
        <f>A34-B34</f>
        <v>-16</v>
      </c>
      <c r="D34" s="172">
        <f t="shared" si="2"/>
        <v>-9.815950920245399E-2</v>
      </c>
      <c r="E34" s="156" t="s">
        <v>19</v>
      </c>
      <c r="F34" s="135">
        <v>1358</v>
      </c>
      <c r="G34" s="134">
        <v>1630</v>
      </c>
      <c r="H34" s="135">
        <f>F34-G34</f>
        <v>-272</v>
      </c>
      <c r="I34" s="229">
        <f>H34/G34</f>
        <v>-0.16687116564417179</v>
      </c>
    </row>
    <row r="35" spans="1:9" ht="25.5" customHeight="1" thickBot="1" x14ac:dyDescent="0.3">
      <c r="A35" s="61">
        <v>19</v>
      </c>
      <c r="B35" s="62">
        <v>37</v>
      </c>
      <c r="C35" s="62">
        <f>A35-B35</f>
        <v>-18</v>
      </c>
      <c r="D35" s="170">
        <f t="shared" si="2"/>
        <v>-0.48648648648648651</v>
      </c>
      <c r="E35" s="9" t="s">
        <v>20</v>
      </c>
      <c r="F35" s="64">
        <v>211</v>
      </c>
      <c r="G35" s="64">
        <v>266</v>
      </c>
      <c r="H35" s="64">
        <f>F35-G35</f>
        <v>-55</v>
      </c>
      <c r="I35" s="230">
        <f>H35/G35</f>
        <v>-0.20676691729323307</v>
      </c>
    </row>
    <row r="36" spans="1:9" ht="13.8" thickTop="1" x14ac:dyDescent="0.25"/>
    <row r="38" spans="1:9" ht="26.1" customHeight="1" x14ac:dyDescent="0.25"/>
    <row r="39" spans="1:9" ht="26.1" customHeight="1" thickBot="1" x14ac:dyDescent="0.3"/>
    <row r="40" spans="1:9" ht="26.1" customHeight="1" thickTop="1" x14ac:dyDescent="0.25">
      <c r="A40" s="115"/>
      <c r="B40" s="116"/>
      <c r="C40" s="116"/>
      <c r="D40" s="116"/>
      <c r="E40" s="126" t="s">
        <v>22</v>
      </c>
      <c r="F40" s="116"/>
      <c r="G40" s="116"/>
      <c r="H40" s="116"/>
      <c r="I40" s="118"/>
    </row>
    <row r="41" spans="1:9" ht="26.1" customHeight="1" thickBot="1" x14ac:dyDescent="0.3">
      <c r="A41" s="129" t="s">
        <v>1</v>
      </c>
      <c r="G41" s="109" t="s">
        <v>2</v>
      </c>
      <c r="H41" s="110" t="s">
        <v>3</v>
      </c>
      <c r="I41" s="114"/>
    </row>
    <row r="42" spans="1:9" ht="26.1" customHeight="1" thickTop="1" thickBot="1" x14ac:dyDescent="0.3">
      <c r="A42" s="148" t="str">
        <f>A3</f>
        <v xml:space="preserve">     Mes del 1 al 30 de septiembre</v>
      </c>
      <c r="B42" s="130"/>
      <c r="C42" s="130"/>
      <c r="D42" s="111"/>
      <c r="E42" s="119" t="s">
        <v>2</v>
      </c>
      <c r="F42" s="149" t="str">
        <f>F3</f>
        <v>Acumulado al 30 de septiembre</v>
      </c>
      <c r="G42" s="112"/>
      <c r="H42" s="112"/>
      <c r="I42" s="113"/>
    </row>
    <row r="43" spans="1:9" ht="26.1" customHeight="1" thickTop="1" thickBot="1" x14ac:dyDescent="0.35">
      <c r="A43" s="140" t="s">
        <v>2</v>
      </c>
      <c r="B43" s="141" t="s">
        <v>2</v>
      </c>
      <c r="C43" s="150" t="s">
        <v>6</v>
      </c>
      <c r="D43" s="151"/>
      <c r="E43" s="141" t="s">
        <v>7</v>
      </c>
      <c r="F43" s="142" t="s">
        <v>2</v>
      </c>
      <c r="G43" s="141" t="s">
        <v>2</v>
      </c>
      <c r="H43" s="150" t="s">
        <v>6</v>
      </c>
      <c r="I43" s="152"/>
    </row>
    <row r="44" spans="1:9" ht="26.1" customHeight="1" thickTop="1" thickBot="1" x14ac:dyDescent="0.3">
      <c r="A44" s="143">
        <v>2016</v>
      </c>
      <c r="B44" s="144">
        <v>2015</v>
      </c>
      <c r="C44" s="145" t="s">
        <v>8</v>
      </c>
      <c r="D44" s="146" t="s">
        <v>9</v>
      </c>
      <c r="E44" s="147"/>
      <c r="F44" s="143">
        <v>2016</v>
      </c>
      <c r="G44" s="144">
        <v>2015</v>
      </c>
      <c r="H44" s="153" t="s">
        <v>8</v>
      </c>
      <c r="I44" s="153" t="s">
        <v>9</v>
      </c>
    </row>
    <row r="45" spans="1:9" ht="26.1" customHeight="1" thickTop="1" thickBot="1" x14ac:dyDescent="0.3">
      <c r="A45" s="62">
        <f>A46+A52</f>
        <v>272</v>
      </c>
      <c r="B45" s="62">
        <f>B46+B52</f>
        <v>280</v>
      </c>
      <c r="C45" s="133">
        <f>C46+C52</f>
        <v>-8</v>
      </c>
      <c r="D45" s="169">
        <f>C45/B45*1</f>
        <v>-2.8571428571428571E-2</v>
      </c>
      <c r="E45" s="147" t="s">
        <v>10</v>
      </c>
      <c r="F45" s="62">
        <f>F46+F52</f>
        <v>2668</v>
      </c>
      <c r="G45" s="62">
        <f>G46+G52</f>
        <v>2838</v>
      </c>
      <c r="H45" s="137">
        <f>H46+H52</f>
        <v>-170</v>
      </c>
      <c r="I45" s="226">
        <f>H45/G45*1</f>
        <v>-5.9901338971106416E-2</v>
      </c>
    </row>
    <row r="46" spans="1:9" ht="26.1" customHeight="1" thickTop="1" thickBot="1" x14ac:dyDescent="0.3">
      <c r="A46" s="62">
        <f>SUM(A47:A51)</f>
        <v>53</v>
      </c>
      <c r="B46" s="62">
        <f>SUM(B47:B51)</f>
        <v>68</v>
      </c>
      <c r="C46" s="138">
        <f>SUM(C47:C51)</f>
        <v>-15</v>
      </c>
      <c r="D46" s="170">
        <f>C46/B46*1</f>
        <v>-0.22058823529411764</v>
      </c>
      <c r="E46" s="147" t="s">
        <v>11</v>
      </c>
      <c r="F46" s="62">
        <f>SUM(F47:F51)</f>
        <v>588</v>
      </c>
      <c r="G46" s="62">
        <f>SUM(G47:G51)</f>
        <v>569</v>
      </c>
      <c r="H46" s="137">
        <f>SUM(H47:H51)</f>
        <v>19</v>
      </c>
      <c r="I46" s="226">
        <f>H46/G46*1</f>
        <v>3.3391915641476276E-2</v>
      </c>
    </row>
    <row r="47" spans="1:9" ht="26.1" customHeight="1" thickTop="1" x14ac:dyDescent="0.25">
      <c r="A47" s="136">
        <v>2</v>
      </c>
      <c r="B47" s="134">
        <v>11</v>
      </c>
      <c r="C47" s="133">
        <f>A47-B47</f>
        <v>-9</v>
      </c>
      <c r="D47" s="154">
        <f>C47/B47*1</f>
        <v>-0.81818181818181823</v>
      </c>
      <c r="E47" s="156" t="s">
        <v>12</v>
      </c>
      <c r="F47" s="133">
        <v>61</v>
      </c>
      <c r="G47" s="134">
        <v>46</v>
      </c>
      <c r="H47" s="158">
        <f>F47-G47</f>
        <v>15</v>
      </c>
      <c r="I47" s="227">
        <f>H47/G47</f>
        <v>0.32608695652173914</v>
      </c>
    </row>
    <row r="48" spans="1:9" ht="26.1" customHeight="1" x14ac:dyDescent="0.25">
      <c r="A48" s="136">
        <v>2</v>
      </c>
      <c r="B48" s="134">
        <v>2</v>
      </c>
      <c r="C48" s="133">
        <f>A48-B48</f>
        <v>0</v>
      </c>
      <c r="D48" s="228">
        <f>C48/B48*1</f>
        <v>0</v>
      </c>
      <c r="E48" s="156" t="s">
        <v>13</v>
      </c>
      <c r="F48" s="133">
        <v>12</v>
      </c>
      <c r="G48" s="134">
        <v>12</v>
      </c>
      <c r="H48" s="134">
        <f>F48-G48</f>
        <v>0</v>
      </c>
      <c r="I48" s="228">
        <f>H48/G48*1</f>
        <v>0</v>
      </c>
    </row>
    <row r="49" spans="1:9" ht="26.1" customHeight="1" x14ac:dyDescent="0.25">
      <c r="A49" s="136">
        <v>0</v>
      </c>
      <c r="B49" s="134">
        <v>0</v>
      </c>
      <c r="C49" s="133">
        <f>A49-B49</f>
        <v>0</v>
      </c>
      <c r="D49" s="228">
        <v>0</v>
      </c>
      <c r="E49" s="156" t="s">
        <v>14</v>
      </c>
      <c r="F49" s="133">
        <v>0</v>
      </c>
      <c r="G49" s="134">
        <v>0</v>
      </c>
      <c r="H49" s="134">
        <f>F49-G49</f>
        <v>0</v>
      </c>
      <c r="I49" s="228">
        <v>0</v>
      </c>
    </row>
    <row r="50" spans="1:9" ht="26.1" customHeight="1" x14ac:dyDescent="0.25">
      <c r="A50" s="136">
        <v>11</v>
      </c>
      <c r="B50" s="134">
        <v>14</v>
      </c>
      <c r="C50" s="133">
        <f>A50-B50</f>
        <v>-3</v>
      </c>
      <c r="D50" s="154">
        <f t="shared" ref="D50:D55" si="3">C50/B50*1</f>
        <v>-0.21428571428571427</v>
      </c>
      <c r="E50" s="156" t="s">
        <v>15</v>
      </c>
      <c r="F50" s="133">
        <v>140</v>
      </c>
      <c r="G50" s="134">
        <v>173</v>
      </c>
      <c r="H50" s="134">
        <f>F50-G50</f>
        <v>-33</v>
      </c>
      <c r="I50" s="229">
        <f>H50/G50</f>
        <v>-0.19075144508670519</v>
      </c>
    </row>
    <row r="51" spans="1:9" ht="26.1" customHeight="1" thickBot="1" x14ac:dyDescent="0.3">
      <c r="A51" s="136">
        <v>38</v>
      </c>
      <c r="B51" s="134">
        <v>41</v>
      </c>
      <c r="C51" s="133">
        <f>A51-B51</f>
        <v>-3</v>
      </c>
      <c r="D51" s="170">
        <f t="shared" si="3"/>
        <v>-7.3170731707317069E-2</v>
      </c>
      <c r="E51" s="156" t="s">
        <v>16</v>
      </c>
      <c r="F51" s="133">
        <v>375</v>
      </c>
      <c r="G51" s="134">
        <v>338</v>
      </c>
      <c r="H51" s="64">
        <f>F51-G51</f>
        <v>37</v>
      </c>
      <c r="I51" s="230">
        <f>H51/G51</f>
        <v>0.10946745562130178</v>
      </c>
    </row>
    <row r="52" spans="1:9" ht="26.1" customHeight="1" thickTop="1" thickBot="1" x14ac:dyDescent="0.3">
      <c r="A52" s="137">
        <f>SUM(A53:A55)</f>
        <v>219</v>
      </c>
      <c r="B52" s="137">
        <f>SUM(B53:B55)</f>
        <v>212</v>
      </c>
      <c r="C52" s="138">
        <f>SUM(C53:C56)</f>
        <v>7</v>
      </c>
      <c r="D52" s="170">
        <f t="shared" si="3"/>
        <v>3.3018867924528301E-2</v>
      </c>
      <c r="E52" s="159" t="s">
        <v>17</v>
      </c>
      <c r="F52" s="137">
        <f>SUM(F53:F55)</f>
        <v>2080</v>
      </c>
      <c r="G52" s="137">
        <f>SUM(G53:G55)</f>
        <v>2269</v>
      </c>
      <c r="H52" s="137">
        <f>SUM(H53:H56)</f>
        <v>-189</v>
      </c>
      <c r="I52" s="226">
        <f>H52/G52*1</f>
        <v>-8.3296606434552667E-2</v>
      </c>
    </row>
    <row r="53" spans="1:9" ht="26.25" customHeight="1" thickTop="1" x14ac:dyDescent="0.25">
      <c r="A53" s="136">
        <v>49</v>
      </c>
      <c r="B53" s="134">
        <v>49</v>
      </c>
      <c r="C53" s="133">
        <f>A53-B53</f>
        <v>0</v>
      </c>
      <c r="D53" s="228">
        <f t="shared" si="3"/>
        <v>0</v>
      </c>
      <c r="E53" s="156" t="s">
        <v>18</v>
      </c>
      <c r="F53" s="133">
        <v>481</v>
      </c>
      <c r="G53" s="134">
        <v>512</v>
      </c>
      <c r="H53" s="158">
        <f>F53-G53</f>
        <v>-31</v>
      </c>
      <c r="I53" s="227">
        <f>H53/G53</f>
        <v>-6.0546875E-2</v>
      </c>
    </row>
    <row r="54" spans="1:9" ht="26.25" customHeight="1" x14ac:dyDescent="0.25">
      <c r="A54" s="136">
        <v>164</v>
      </c>
      <c r="B54" s="134">
        <v>154</v>
      </c>
      <c r="C54" s="136">
        <f>A54-B54</f>
        <v>10</v>
      </c>
      <c r="D54" s="172">
        <f t="shared" si="3"/>
        <v>6.4935064935064929E-2</v>
      </c>
      <c r="E54" s="156" t="s">
        <v>19</v>
      </c>
      <c r="F54" s="133">
        <v>1508</v>
      </c>
      <c r="G54" s="134">
        <v>1663</v>
      </c>
      <c r="H54" s="134">
        <f>F54-G54</f>
        <v>-155</v>
      </c>
      <c r="I54" s="229">
        <f>H54/G54</f>
        <v>-9.3205051112447382E-2</v>
      </c>
    </row>
    <row r="55" spans="1:9" ht="25.5" customHeight="1" thickBot="1" x14ac:dyDescent="0.3">
      <c r="A55" s="61">
        <v>6</v>
      </c>
      <c r="B55" s="62">
        <v>9</v>
      </c>
      <c r="C55" s="61">
        <f>A55-B55</f>
        <v>-3</v>
      </c>
      <c r="D55" s="170">
        <f t="shared" si="3"/>
        <v>-0.33333333333333331</v>
      </c>
      <c r="E55" s="9" t="s">
        <v>20</v>
      </c>
      <c r="F55" s="63">
        <v>91</v>
      </c>
      <c r="G55" s="62">
        <v>94</v>
      </c>
      <c r="H55" s="64">
        <f>F55-G55</f>
        <v>-3</v>
      </c>
      <c r="I55" s="230">
        <f>H55/G55</f>
        <v>-3.1914893617021274E-2</v>
      </c>
    </row>
    <row r="56" spans="1:9" ht="26.1" customHeight="1" thickTop="1" x14ac:dyDescent="0.25">
      <c r="A56" s="161"/>
    </row>
    <row r="57" spans="1:9" ht="26.1" customHeight="1" x14ac:dyDescent="0.25"/>
    <row r="58" spans="1:9" ht="26.1" customHeight="1" thickBot="1" x14ac:dyDescent="0.3"/>
    <row r="59" spans="1:9" ht="26.1" customHeight="1" thickTop="1" x14ac:dyDescent="0.25">
      <c r="A59" s="124" t="s">
        <v>23</v>
      </c>
      <c r="B59" s="116"/>
      <c r="C59" s="116"/>
      <c r="D59" s="116"/>
      <c r="E59" s="126" t="s">
        <v>24</v>
      </c>
      <c r="F59" s="116"/>
      <c r="G59" s="116"/>
      <c r="H59" s="116"/>
      <c r="I59" s="118"/>
    </row>
    <row r="60" spans="1:9" ht="26.1" customHeight="1" thickBot="1" x14ac:dyDescent="0.3">
      <c r="A60" s="129" t="s">
        <v>1</v>
      </c>
      <c r="G60" s="109" t="s">
        <v>2</v>
      </c>
      <c r="H60" s="110" t="s">
        <v>3</v>
      </c>
      <c r="I60" s="114"/>
    </row>
    <row r="61" spans="1:9" ht="26.1" customHeight="1" thickTop="1" thickBot="1" x14ac:dyDescent="0.3">
      <c r="A61" s="148" t="str">
        <f>A3</f>
        <v xml:space="preserve">     Mes del 1 al 30 de septiembre</v>
      </c>
      <c r="B61" s="130"/>
      <c r="C61" s="130"/>
      <c r="D61" s="111"/>
      <c r="E61" s="119" t="s">
        <v>2</v>
      </c>
      <c r="F61" s="149" t="str">
        <f>F3</f>
        <v>Acumulado al 30 de septiembre</v>
      </c>
      <c r="G61" s="112"/>
      <c r="H61" s="112"/>
      <c r="I61" s="113"/>
    </row>
    <row r="62" spans="1:9" ht="26.1" customHeight="1" thickTop="1" thickBot="1" x14ac:dyDescent="0.35">
      <c r="A62" s="140" t="s">
        <v>2</v>
      </c>
      <c r="B62" s="141" t="s">
        <v>2</v>
      </c>
      <c r="C62" s="150" t="s">
        <v>6</v>
      </c>
      <c r="D62" s="151"/>
      <c r="E62" s="141" t="s">
        <v>7</v>
      </c>
      <c r="F62" s="142" t="s">
        <v>2</v>
      </c>
      <c r="G62" s="141" t="s">
        <v>2</v>
      </c>
      <c r="H62" s="150" t="s">
        <v>6</v>
      </c>
      <c r="I62" s="152"/>
    </row>
    <row r="63" spans="1:9" ht="26.1" customHeight="1" thickTop="1" thickBot="1" x14ac:dyDescent="0.3">
      <c r="A63" s="143">
        <v>2016</v>
      </c>
      <c r="B63" s="144">
        <v>2015</v>
      </c>
      <c r="C63" s="145" t="s">
        <v>8</v>
      </c>
      <c r="D63" s="146" t="s">
        <v>9</v>
      </c>
      <c r="E63" s="147"/>
      <c r="F63" s="143">
        <v>2016</v>
      </c>
      <c r="G63" s="144">
        <v>2015</v>
      </c>
      <c r="H63" s="153" t="s">
        <v>8</v>
      </c>
      <c r="I63" s="153" t="s">
        <v>9</v>
      </c>
    </row>
    <row r="64" spans="1:9" ht="26.1" customHeight="1" thickTop="1" thickBot="1" x14ac:dyDescent="0.3">
      <c r="A64" s="62">
        <f>A65+A71</f>
        <v>104</v>
      </c>
      <c r="B64" s="62">
        <f>B65+B71</f>
        <v>123</v>
      </c>
      <c r="C64" s="133">
        <f>C65+C71</f>
        <v>-19</v>
      </c>
      <c r="D64" s="169">
        <f t="shared" ref="D64:D74" si="4">C64/B64*1</f>
        <v>-0.15447154471544716</v>
      </c>
      <c r="E64" s="147" t="s">
        <v>10</v>
      </c>
      <c r="F64" s="62">
        <f>F65+F71</f>
        <v>1039</v>
      </c>
      <c r="G64" s="62">
        <f>G65+G71</f>
        <v>1227</v>
      </c>
      <c r="H64" s="133">
        <f>H65+H71</f>
        <v>-188</v>
      </c>
      <c r="I64" s="226">
        <f>H64/G64*1</f>
        <v>-0.15321923390383049</v>
      </c>
    </row>
    <row r="65" spans="1:9" ht="26.1" customHeight="1" thickTop="1" thickBot="1" x14ac:dyDescent="0.3">
      <c r="A65" s="62">
        <f>SUM(A66:A70)</f>
        <v>24</v>
      </c>
      <c r="B65" s="62">
        <f>SUM(B66:B70)</f>
        <v>25</v>
      </c>
      <c r="C65" s="138">
        <f>SUM(C66:C70)</f>
        <v>-1</v>
      </c>
      <c r="D65" s="170">
        <f t="shared" si="4"/>
        <v>-0.04</v>
      </c>
      <c r="E65" s="147" t="s">
        <v>11</v>
      </c>
      <c r="F65" s="62">
        <f>SUM(F66:F70)</f>
        <v>211</v>
      </c>
      <c r="G65" s="62">
        <f>SUM(G66:G70)</f>
        <v>223</v>
      </c>
      <c r="H65" s="137">
        <f>SUM(H66:H70)</f>
        <v>-12</v>
      </c>
      <c r="I65" s="226">
        <f>H65/G65*1</f>
        <v>-5.3811659192825115E-2</v>
      </c>
    </row>
    <row r="66" spans="1:9" ht="26.1" customHeight="1" thickTop="1" x14ac:dyDescent="0.25">
      <c r="A66" s="136">
        <v>0</v>
      </c>
      <c r="B66" s="134">
        <v>3</v>
      </c>
      <c r="C66" s="133">
        <f>A66-B66</f>
        <v>-3</v>
      </c>
      <c r="D66" s="154">
        <f t="shared" si="4"/>
        <v>-1</v>
      </c>
      <c r="E66" s="156" t="s">
        <v>12</v>
      </c>
      <c r="F66" s="133">
        <v>23</v>
      </c>
      <c r="G66" s="134">
        <v>19</v>
      </c>
      <c r="H66" s="158">
        <f>F66-G66</f>
        <v>4</v>
      </c>
      <c r="I66" s="227">
        <f>H66/G66</f>
        <v>0.21052631578947367</v>
      </c>
    </row>
    <row r="67" spans="1:9" ht="26.1" customHeight="1" x14ac:dyDescent="0.25">
      <c r="A67" s="136">
        <v>3</v>
      </c>
      <c r="B67" s="134">
        <v>0</v>
      </c>
      <c r="C67" s="133">
        <f>A67-B67</f>
        <v>3</v>
      </c>
      <c r="D67" s="228">
        <v>0</v>
      </c>
      <c r="E67" s="156" t="s">
        <v>13</v>
      </c>
      <c r="F67" s="133">
        <v>6</v>
      </c>
      <c r="G67" s="134">
        <v>7</v>
      </c>
      <c r="H67" s="134">
        <f>F67-G67</f>
        <v>-1</v>
      </c>
      <c r="I67" s="228">
        <f>H67/G67*1</f>
        <v>-0.14285714285714285</v>
      </c>
    </row>
    <row r="68" spans="1:9" ht="26.1" customHeight="1" x14ac:dyDescent="0.25">
      <c r="A68" s="136">
        <v>0</v>
      </c>
      <c r="B68" s="134">
        <v>0</v>
      </c>
      <c r="C68" s="133">
        <f>A68-B68</f>
        <v>0</v>
      </c>
      <c r="D68" s="228">
        <v>0</v>
      </c>
      <c r="E68" s="156" t="s">
        <v>14</v>
      </c>
      <c r="F68" s="133">
        <v>0</v>
      </c>
      <c r="G68" s="134">
        <v>0</v>
      </c>
      <c r="H68" s="134">
        <f>F68-G68</f>
        <v>0</v>
      </c>
      <c r="I68" s="228">
        <v>0</v>
      </c>
    </row>
    <row r="69" spans="1:9" ht="26.1" customHeight="1" x14ac:dyDescent="0.25">
      <c r="A69" s="136">
        <v>10</v>
      </c>
      <c r="B69" s="134">
        <v>18</v>
      </c>
      <c r="C69" s="133">
        <f>A69-B69</f>
        <v>-8</v>
      </c>
      <c r="D69" s="154">
        <f t="shared" si="4"/>
        <v>-0.44444444444444442</v>
      </c>
      <c r="E69" s="156" t="s">
        <v>15</v>
      </c>
      <c r="F69" s="133">
        <v>93</v>
      </c>
      <c r="G69" s="134">
        <v>124</v>
      </c>
      <c r="H69" s="134">
        <f>F69-G69</f>
        <v>-31</v>
      </c>
      <c r="I69" s="229">
        <f>H69/G69</f>
        <v>-0.25</v>
      </c>
    </row>
    <row r="70" spans="1:9" ht="26.1" customHeight="1" thickBot="1" x14ac:dyDescent="0.3">
      <c r="A70" s="136">
        <v>11</v>
      </c>
      <c r="B70" s="134">
        <v>4</v>
      </c>
      <c r="C70" s="133">
        <f>A70-B70</f>
        <v>7</v>
      </c>
      <c r="D70" s="170">
        <f t="shared" si="4"/>
        <v>1.75</v>
      </c>
      <c r="E70" s="156" t="s">
        <v>16</v>
      </c>
      <c r="F70" s="133">
        <v>89</v>
      </c>
      <c r="G70" s="134">
        <v>73</v>
      </c>
      <c r="H70" s="64">
        <f>F70-G70</f>
        <v>16</v>
      </c>
      <c r="I70" s="230">
        <f>H70/G70</f>
        <v>0.21917808219178081</v>
      </c>
    </row>
    <row r="71" spans="1:9" ht="26.25" customHeight="1" thickTop="1" thickBot="1" x14ac:dyDescent="0.3">
      <c r="A71" s="137">
        <f>SUM(A72:A74)</f>
        <v>80</v>
      </c>
      <c r="B71" s="137">
        <f>SUM(B72:B74)</f>
        <v>98</v>
      </c>
      <c r="C71" s="138">
        <f>SUM(C72:C75)</f>
        <v>-18</v>
      </c>
      <c r="D71" s="170">
        <f t="shared" si="4"/>
        <v>-0.18367346938775511</v>
      </c>
      <c r="E71" s="159" t="s">
        <v>17</v>
      </c>
      <c r="F71" s="137">
        <f>SUM(F72:F74)</f>
        <v>828</v>
      </c>
      <c r="G71" s="137">
        <f>SUM(G72:G74)</f>
        <v>1004</v>
      </c>
      <c r="H71" s="137">
        <f>SUM(H72:H75)</f>
        <v>-176</v>
      </c>
      <c r="I71" s="226">
        <f>H71/G71*1</f>
        <v>-0.1752988047808765</v>
      </c>
    </row>
    <row r="72" spans="1:9" ht="25.5" customHeight="1" thickTop="1" x14ac:dyDescent="0.25">
      <c r="A72" s="136">
        <v>31</v>
      </c>
      <c r="B72" s="134">
        <v>29</v>
      </c>
      <c r="C72" s="133">
        <f>A72-B72</f>
        <v>2</v>
      </c>
      <c r="D72" s="154">
        <f t="shared" si="4"/>
        <v>6.8965517241379309E-2</v>
      </c>
      <c r="E72" s="156" t="s">
        <v>18</v>
      </c>
      <c r="F72" s="133">
        <v>316</v>
      </c>
      <c r="G72" s="134">
        <v>371</v>
      </c>
      <c r="H72" s="158">
        <f>F72-G72</f>
        <v>-55</v>
      </c>
      <c r="I72" s="227">
        <f>H72/G72</f>
        <v>-0.14824797843665768</v>
      </c>
    </row>
    <row r="73" spans="1:9" ht="26.25" customHeight="1" x14ac:dyDescent="0.25">
      <c r="A73" s="136">
        <v>46</v>
      </c>
      <c r="B73" s="134">
        <v>66</v>
      </c>
      <c r="C73" s="133">
        <f>A73-B73</f>
        <v>-20</v>
      </c>
      <c r="D73" s="154">
        <f t="shared" si="4"/>
        <v>-0.30303030303030304</v>
      </c>
      <c r="E73" s="156" t="s">
        <v>19</v>
      </c>
      <c r="F73" s="133">
        <v>466</v>
      </c>
      <c r="G73" s="134">
        <v>579</v>
      </c>
      <c r="H73" s="134">
        <f>F73-G73</f>
        <v>-113</v>
      </c>
      <c r="I73" s="229">
        <f>H73/G73</f>
        <v>-0.19516407599309155</v>
      </c>
    </row>
    <row r="74" spans="1:9" ht="26.1" customHeight="1" thickBot="1" x14ac:dyDescent="0.3">
      <c r="A74" s="61">
        <v>3</v>
      </c>
      <c r="B74" s="62">
        <v>3</v>
      </c>
      <c r="C74" s="61">
        <f>A74-B74</f>
        <v>0</v>
      </c>
      <c r="D74" s="248">
        <f t="shared" si="4"/>
        <v>0</v>
      </c>
      <c r="E74" s="9" t="s">
        <v>20</v>
      </c>
      <c r="F74" s="63">
        <v>46</v>
      </c>
      <c r="G74" s="62">
        <v>54</v>
      </c>
      <c r="H74" s="64">
        <f>F74-G74</f>
        <v>-8</v>
      </c>
      <c r="I74" s="230">
        <f>H74/G74</f>
        <v>-0.14814814814814814</v>
      </c>
    </row>
    <row r="75" spans="1:9" ht="26.1" customHeight="1" thickTop="1" x14ac:dyDescent="0.25">
      <c r="E75" s="128"/>
    </row>
    <row r="76" spans="1:9" ht="26.1" customHeight="1" x14ac:dyDescent="0.25"/>
    <row r="77" spans="1:9" ht="26.1" customHeight="1" thickBot="1" x14ac:dyDescent="0.3"/>
    <row r="78" spans="1:9" ht="26.1" customHeight="1" thickTop="1" x14ac:dyDescent="0.25">
      <c r="A78" s="124" t="s">
        <v>23</v>
      </c>
      <c r="B78" s="116"/>
      <c r="C78" s="116"/>
      <c r="D78" s="116"/>
      <c r="E78" s="126" t="s">
        <v>25</v>
      </c>
      <c r="F78" s="116"/>
      <c r="G78" s="116"/>
      <c r="H78" s="116"/>
      <c r="I78" s="118"/>
    </row>
    <row r="79" spans="1:9" ht="26.1" customHeight="1" thickBot="1" x14ac:dyDescent="0.3">
      <c r="A79" s="129" t="s">
        <v>1</v>
      </c>
      <c r="C79" s="187"/>
      <c r="G79" s="109" t="s">
        <v>2</v>
      </c>
      <c r="H79" s="110" t="s">
        <v>3</v>
      </c>
      <c r="I79" s="114"/>
    </row>
    <row r="80" spans="1:9" ht="26.1" customHeight="1" thickTop="1" thickBot="1" x14ac:dyDescent="0.3">
      <c r="A80" s="148" t="str">
        <f>A3</f>
        <v xml:space="preserve">     Mes del 1 al 30 de septiembre</v>
      </c>
      <c r="B80" s="130"/>
      <c r="C80" s="130"/>
      <c r="D80" s="111"/>
      <c r="E80" s="119" t="s">
        <v>2</v>
      </c>
      <c r="F80" s="149" t="str">
        <f>F3</f>
        <v>Acumulado al 30 de septiembre</v>
      </c>
      <c r="G80" s="112"/>
      <c r="H80" s="112"/>
      <c r="I80" s="113"/>
    </row>
    <row r="81" spans="1:9" ht="25.5" customHeight="1" thickTop="1" thickBot="1" x14ac:dyDescent="0.35">
      <c r="A81" s="140" t="s">
        <v>2</v>
      </c>
      <c r="B81" s="141" t="s">
        <v>2</v>
      </c>
      <c r="C81" s="150" t="s">
        <v>6</v>
      </c>
      <c r="D81" s="151"/>
      <c r="E81" s="141" t="s">
        <v>7</v>
      </c>
      <c r="F81" s="142" t="s">
        <v>2</v>
      </c>
      <c r="G81" s="141" t="s">
        <v>2</v>
      </c>
      <c r="H81" s="150" t="s">
        <v>6</v>
      </c>
      <c r="I81" s="152"/>
    </row>
    <row r="82" spans="1:9" ht="26.1" customHeight="1" thickTop="1" thickBot="1" x14ac:dyDescent="0.3">
      <c r="A82" s="143">
        <v>2016</v>
      </c>
      <c r="B82" s="144">
        <v>2015</v>
      </c>
      <c r="C82" s="145" t="s">
        <v>8</v>
      </c>
      <c r="D82" s="146" t="s">
        <v>9</v>
      </c>
      <c r="E82" s="147"/>
      <c r="F82" s="143">
        <v>2016</v>
      </c>
      <c r="G82" s="144">
        <v>2015</v>
      </c>
      <c r="H82" s="153" t="s">
        <v>8</v>
      </c>
      <c r="I82" s="153" t="s">
        <v>9</v>
      </c>
    </row>
    <row r="83" spans="1:9" ht="26.1" customHeight="1" thickTop="1" thickBot="1" x14ac:dyDescent="0.3">
      <c r="A83" s="62">
        <f>A84+A90</f>
        <v>151</v>
      </c>
      <c r="B83" s="62">
        <f>B84+B90</f>
        <v>194</v>
      </c>
      <c r="C83" s="133">
        <f>C84+C90</f>
        <v>-43</v>
      </c>
      <c r="D83" s="231">
        <f>C83/B83*1</f>
        <v>-0.22164948453608246</v>
      </c>
      <c r="E83" s="127" t="s">
        <v>10</v>
      </c>
      <c r="F83" s="62">
        <f>F84+F90</f>
        <v>1672</v>
      </c>
      <c r="G83" s="62">
        <f>G84+G90</f>
        <v>1797</v>
      </c>
      <c r="H83" s="133">
        <f>H84+H90</f>
        <v>-518</v>
      </c>
      <c r="I83" s="226">
        <f>H83/G83*1</f>
        <v>-0.28825820812465219</v>
      </c>
    </row>
    <row r="84" spans="1:9" ht="26.1" customHeight="1" thickTop="1" thickBot="1" x14ac:dyDescent="0.3">
      <c r="A84" s="62">
        <f>SUM(A85:A89)</f>
        <v>24</v>
      </c>
      <c r="B84" s="62">
        <f>SUM(B85:B89)</f>
        <v>25</v>
      </c>
      <c r="C84" s="138">
        <f>SUM(C85:C89)</f>
        <v>-1</v>
      </c>
      <c r="D84" s="232">
        <f>C84/B84*1</f>
        <v>-0.04</v>
      </c>
      <c r="E84" s="127" t="s">
        <v>11</v>
      </c>
      <c r="F84" s="62">
        <f>SUM(F85:F89)</f>
        <v>327</v>
      </c>
      <c r="G84" s="62">
        <f>SUM(G85:G89)</f>
        <v>285</v>
      </c>
      <c r="H84" s="137">
        <f>SUM(H85:H89)</f>
        <v>42</v>
      </c>
      <c r="I84" s="226">
        <f>H84/G84*1</f>
        <v>0.14736842105263157</v>
      </c>
    </row>
    <row r="85" spans="1:9" ht="26.1" customHeight="1" thickTop="1" x14ac:dyDescent="0.25">
      <c r="A85" s="136">
        <v>3</v>
      </c>
      <c r="B85" s="134">
        <v>1</v>
      </c>
      <c r="C85" s="133">
        <f>A85-B85</f>
        <v>2</v>
      </c>
      <c r="D85" s="233">
        <f t="shared" ref="D85:D93" si="5">C85/B85*1</f>
        <v>2</v>
      </c>
      <c r="E85" s="120" t="s">
        <v>12</v>
      </c>
      <c r="F85" s="133">
        <v>19</v>
      </c>
      <c r="G85" s="134">
        <v>13</v>
      </c>
      <c r="H85" s="158">
        <f>F85-G85</f>
        <v>6</v>
      </c>
      <c r="I85" s="227">
        <f>H85/G85</f>
        <v>0.46153846153846156</v>
      </c>
    </row>
    <row r="86" spans="1:9" ht="26.1" customHeight="1" x14ac:dyDescent="0.25">
      <c r="A86" s="136">
        <v>0</v>
      </c>
      <c r="B86" s="134">
        <v>0</v>
      </c>
      <c r="C86" s="133">
        <f>A86-B86</f>
        <v>0</v>
      </c>
      <c r="D86" s="233">
        <v>0</v>
      </c>
      <c r="E86" s="120" t="s">
        <v>13</v>
      </c>
      <c r="F86" s="133">
        <v>7</v>
      </c>
      <c r="G86" s="134">
        <v>10</v>
      </c>
      <c r="H86" s="134">
        <f>F86-G86</f>
        <v>-3</v>
      </c>
      <c r="I86" s="228">
        <f>H86/G86*1</f>
        <v>-0.3</v>
      </c>
    </row>
    <row r="87" spans="1:9" ht="26.1" customHeight="1" x14ac:dyDescent="0.25">
      <c r="A87" s="136">
        <v>0</v>
      </c>
      <c r="B87" s="134">
        <v>0</v>
      </c>
      <c r="C87" s="133">
        <f>A87-B87</f>
        <v>0</v>
      </c>
      <c r="D87" s="236">
        <v>0</v>
      </c>
      <c r="E87" s="156" t="s">
        <v>14</v>
      </c>
      <c r="F87" s="133">
        <v>0</v>
      </c>
      <c r="G87" s="134">
        <v>0</v>
      </c>
      <c r="H87" s="134">
        <f>F87-G87</f>
        <v>0</v>
      </c>
      <c r="I87" s="225">
        <v>0</v>
      </c>
    </row>
    <row r="88" spans="1:9" ht="26.1" customHeight="1" x14ac:dyDescent="0.25">
      <c r="A88" s="136">
        <v>6</v>
      </c>
      <c r="B88" s="134">
        <v>7</v>
      </c>
      <c r="C88" s="133">
        <f>A88-B88</f>
        <v>-1</v>
      </c>
      <c r="D88" s="233">
        <f t="shared" si="5"/>
        <v>-0.14285714285714285</v>
      </c>
      <c r="E88" s="120" t="s">
        <v>15</v>
      </c>
      <c r="F88" s="133">
        <v>92</v>
      </c>
      <c r="G88" s="134">
        <v>82</v>
      </c>
      <c r="H88" s="134">
        <f>F88-G88</f>
        <v>10</v>
      </c>
      <c r="I88" s="229">
        <f>H88/G88</f>
        <v>0.12195121951219512</v>
      </c>
    </row>
    <row r="89" spans="1:9" ht="25.5" customHeight="1" thickBot="1" x14ac:dyDescent="0.3">
      <c r="A89" s="136">
        <v>15</v>
      </c>
      <c r="B89" s="134">
        <v>17</v>
      </c>
      <c r="C89" s="133">
        <f>A89-B89</f>
        <v>-2</v>
      </c>
      <c r="D89" s="232">
        <f t="shared" si="5"/>
        <v>-0.11764705882352941</v>
      </c>
      <c r="E89" s="120" t="s">
        <v>16</v>
      </c>
      <c r="F89" s="133">
        <v>209</v>
      </c>
      <c r="G89" s="134">
        <v>180</v>
      </c>
      <c r="H89" s="64">
        <f>F89-G89</f>
        <v>29</v>
      </c>
      <c r="I89" s="230">
        <f>H89/G89</f>
        <v>0.16111111111111112</v>
      </c>
    </row>
    <row r="90" spans="1:9" ht="25.5" customHeight="1" thickTop="1" thickBot="1" x14ac:dyDescent="0.3">
      <c r="A90" s="137">
        <f>SUM(A91:A93)</f>
        <v>127</v>
      </c>
      <c r="B90" s="137">
        <f>SUM(B91:B93)</f>
        <v>169</v>
      </c>
      <c r="C90" s="138">
        <f>SUM(C91:C94)</f>
        <v>-42</v>
      </c>
      <c r="D90" s="232">
        <f t="shared" si="5"/>
        <v>-0.24852071005917159</v>
      </c>
      <c r="E90" s="125" t="s">
        <v>17</v>
      </c>
      <c r="F90" s="137">
        <f>SUM(F91:F93)</f>
        <v>1345</v>
      </c>
      <c r="G90" s="137">
        <f>SUM(G91:G93)</f>
        <v>1512</v>
      </c>
      <c r="H90" s="137">
        <f>SUM(H91:H94)</f>
        <v>-560</v>
      </c>
      <c r="I90" s="226">
        <f>H90/G90*1</f>
        <v>-0.37037037037037035</v>
      </c>
    </row>
    <row r="91" spans="1:9" ht="25.5" customHeight="1" thickTop="1" x14ac:dyDescent="0.25">
      <c r="A91" s="136">
        <v>32</v>
      </c>
      <c r="B91" s="134">
        <v>60</v>
      </c>
      <c r="C91" s="133">
        <f>A91-B91</f>
        <v>-28</v>
      </c>
      <c r="D91" s="233">
        <f t="shared" si="5"/>
        <v>-0.46666666666666667</v>
      </c>
      <c r="E91" s="120" t="s">
        <v>18</v>
      </c>
      <c r="F91" s="188">
        <v>393</v>
      </c>
      <c r="G91" s="134">
        <v>534</v>
      </c>
      <c r="H91" s="158">
        <f>F94-G91</f>
        <v>-534</v>
      </c>
      <c r="I91" s="227">
        <f>H91/G91</f>
        <v>-1</v>
      </c>
    </row>
    <row r="92" spans="1:9" ht="26.1" customHeight="1" x14ac:dyDescent="0.25">
      <c r="A92" s="136">
        <v>86</v>
      </c>
      <c r="B92" s="134">
        <v>101</v>
      </c>
      <c r="C92" s="133">
        <f>A92-B92</f>
        <v>-15</v>
      </c>
      <c r="D92" s="233">
        <f t="shared" si="5"/>
        <v>-0.14851485148514851</v>
      </c>
      <c r="E92" s="120" t="s">
        <v>19</v>
      </c>
      <c r="F92" s="133">
        <v>908</v>
      </c>
      <c r="G92" s="134">
        <v>898</v>
      </c>
      <c r="H92" s="134">
        <f>F92-G92</f>
        <v>10</v>
      </c>
      <c r="I92" s="228">
        <f>H92/G92*1</f>
        <v>1.1135857461024499E-2</v>
      </c>
    </row>
    <row r="93" spans="1:9" ht="26.1" customHeight="1" thickBot="1" x14ac:dyDescent="0.3">
      <c r="A93" s="61">
        <v>9</v>
      </c>
      <c r="B93" s="62">
        <v>8</v>
      </c>
      <c r="C93" s="61">
        <f>A93-B93</f>
        <v>1</v>
      </c>
      <c r="D93" s="232">
        <f t="shared" si="5"/>
        <v>0.125</v>
      </c>
      <c r="E93" s="121" t="s">
        <v>20</v>
      </c>
      <c r="F93" s="63">
        <v>44</v>
      </c>
      <c r="G93" s="62">
        <v>80</v>
      </c>
      <c r="H93" s="64">
        <f>F93-G93</f>
        <v>-36</v>
      </c>
      <c r="I93" s="230">
        <f>H93/G93</f>
        <v>-0.45</v>
      </c>
    </row>
    <row r="94" spans="1:9" ht="26.1" customHeight="1" thickTop="1" x14ac:dyDescent="0.25">
      <c r="E94" s="128"/>
      <c r="F94" s="133"/>
    </row>
    <row r="95" spans="1:9" ht="26.1" customHeight="1" x14ac:dyDescent="0.25"/>
    <row r="96" spans="1:9" ht="26.1" customHeight="1" thickBot="1" x14ac:dyDescent="0.3"/>
    <row r="97" spans="1:9" ht="26.1" customHeight="1" thickTop="1" x14ac:dyDescent="0.25">
      <c r="A97" s="124" t="s">
        <v>23</v>
      </c>
      <c r="B97" s="116"/>
      <c r="C97" s="116"/>
      <c r="D97" s="116"/>
      <c r="E97" s="126" t="s">
        <v>26</v>
      </c>
      <c r="F97" s="116"/>
      <c r="G97" s="116"/>
      <c r="H97" s="116"/>
      <c r="I97" s="118"/>
    </row>
    <row r="98" spans="1:9" ht="26.1" customHeight="1" thickBot="1" x14ac:dyDescent="0.3">
      <c r="A98" s="129" t="s">
        <v>1</v>
      </c>
      <c r="G98" s="109" t="s">
        <v>2</v>
      </c>
      <c r="H98" s="110" t="s">
        <v>3</v>
      </c>
      <c r="I98" s="114"/>
    </row>
    <row r="99" spans="1:9" ht="26.1" customHeight="1" thickTop="1" thickBot="1" x14ac:dyDescent="0.3">
      <c r="A99" s="148" t="str">
        <f>A3</f>
        <v xml:space="preserve">     Mes del 1 al 30 de septiembre</v>
      </c>
      <c r="B99" s="130"/>
      <c r="C99" s="130"/>
      <c r="D99" s="111"/>
      <c r="E99" s="119" t="s">
        <v>2</v>
      </c>
      <c r="F99" s="149" t="str">
        <f>F3</f>
        <v>Acumulado al 30 de septiembre</v>
      </c>
      <c r="G99" s="112"/>
      <c r="H99" s="112"/>
      <c r="I99" s="113"/>
    </row>
    <row r="100" spans="1:9" ht="26.1" customHeight="1" thickTop="1" thickBot="1" x14ac:dyDescent="0.35">
      <c r="A100" s="140" t="s">
        <v>2</v>
      </c>
      <c r="B100" s="141" t="s">
        <v>2</v>
      </c>
      <c r="C100" s="150" t="s">
        <v>6</v>
      </c>
      <c r="D100" s="151"/>
      <c r="E100" s="141" t="s">
        <v>7</v>
      </c>
      <c r="F100" s="142" t="s">
        <v>2</v>
      </c>
      <c r="G100" s="141" t="s">
        <v>2</v>
      </c>
      <c r="H100" s="150" t="s">
        <v>6</v>
      </c>
      <c r="I100" s="152"/>
    </row>
    <row r="101" spans="1:9" ht="26.1" customHeight="1" thickTop="1" thickBot="1" x14ac:dyDescent="0.3">
      <c r="A101" s="143">
        <v>2016</v>
      </c>
      <c r="B101" s="144">
        <v>2015</v>
      </c>
      <c r="C101" s="145" t="s">
        <v>8</v>
      </c>
      <c r="D101" s="146" t="s">
        <v>9</v>
      </c>
      <c r="E101" s="147"/>
      <c r="F101" s="143">
        <v>2016</v>
      </c>
      <c r="G101" s="144">
        <v>2015</v>
      </c>
      <c r="H101" s="153" t="s">
        <v>8</v>
      </c>
      <c r="I101" s="153" t="s">
        <v>9</v>
      </c>
    </row>
    <row r="102" spans="1:9" ht="26.1" customHeight="1" thickTop="1" thickBot="1" x14ac:dyDescent="0.3">
      <c r="A102" s="62">
        <f>A103+A109</f>
        <v>315</v>
      </c>
      <c r="B102" s="62">
        <f>B103+B109</f>
        <v>291</v>
      </c>
      <c r="C102" s="133">
        <f>C103+C109</f>
        <v>24</v>
      </c>
      <c r="D102" s="231">
        <f>C102/B102*1</f>
        <v>8.247422680412371E-2</v>
      </c>
      <c r="E102" s="147" t="s">
        <v>10</v>
      </c>
      <c r="F102" s="62">
        <f>F103+F109</f>
        <v>2673</v>
      </c>
      <c r="G102" s="62">
        <f>G103+G109</f>
        <v>2923</v>
      </c>
      <c r="H102" s="133">
        <f>H103+H109</f>
        <v>-250</v>
      </c>
      <c r="I102" s="226">
        <f>H102/G102*1</f>
        <v>-8.5528566541224774E-2</v>
      </c>
    </row>
    <row r="103" spans="1:9" ht="26.1" customHeight="1" thickTop="1" thickBot="1" x14ac:dyDescent="0.3">
      <c r="A103" s="62">
        <f>SUM(A104:A108)</f>
        <v>35</v>
      </c>
      <c r="B103" s="62">
        <f>SUM(B104:B108)</f>
        <v>58</v>
      </c>
      <c r="C103" s="138">
        <f>SUM(C104:C108)</f>
        <v>-23</v>
      </c>
      <c r="D103" s="232">
        <f>C103/B103*1</f>
        <v>-0.39655172413793105</v>
      </c>
      <c r="E103" s="147" t="s">
        <v>11</v>
      </c>
      <c r="F103" s="62">
        <f>SUM(F104:F108)</f>
        <v>451</v>
      </c>
      <c r="G103" s="62">
        <f>SUM(G104:G108)</f>
        <v>578</v>
      </c>
      <c r="H103" s="137">
        <f>SUM(H104:H108)</f>
        <v>-127</v>
      </c>
      <c r="I103" s="226">
        <f>H103/G103*1</f>
        <v>-0.21972318339100347</v>
      </c>
    </row>
    <row r="104" spans="1:9" ht="26.1" customHeight="1" thickTop="1" x14ac:dyDescent="0.25">
      <c r="A104" s="136">
        <v>1</v>
      </c>
      <c r="B104" s="134">
        <v>5</v>
      </c>
      <c r="C104" s="133">
        <f>A104-B104</f>
        <v>-4</v>
      </c>
      <c r="D104" s="233">
        <f>C104/B104*1</f>
        <v>-0.8</v>
      </c>
      <c r="E104" s="156" t="s">
        <v>12</v>
      </c>
      <c r="F104" s="133">
        <v>46</v>
      </c>
      <c r="G104" s="134">
        <v>59</v>
      </c>
      <c r="H104" s="158">
        <f>F104-G104</f>
        <v>-13</v>
      </c>
      <c r="I104" s="227">
        <f>H104/G104</f>
        <v>-0.22033898305084745</v>
      </c>
    </row>
    <row r="105" spans="1:9" ht="26.1" customHeight="1" x14ac:dyDescent="0.25">
      <c r="A105" s="136">
        <v>0</v>
      </c>
      <c r="B105" s="134">
        <v>0</v>
      </c>
      <c r="C105" s="133">
        <f>A105-B105</f>
        <v>0</v>
      </c>
      <c r="D105" s="228">
        <v>0</v>
      </c>
      <c r="E105" s="156" t="s">
        <v>13</v>
      </c>
      <c r="F105" s="133">
        <v>10</v>
      </c>
      <c r="G105" s="134">
        <v>5</v>
      </c>
      <c r="H105" s="134">
        <f>F105-G105</f>
        <v>5</v>
      </c>
      <c r="I105" s="228">
        <f>H105/G105*1</f>
        <v>1</v>
      </c>
    </row>
    <row r="106" spans="1:9" ht="26.1" customHeight="1" x14ac:dyDescent="0.25">
      <c r="A106" s="136">
        <v>0</v>
      </c>
      <c r="B106" s="134">
        <v>0</v>
      </c>
      <c r="C106" s="133">
        <f>A106-B106</f>
        <v>0</v>
      </c>
      <c r="D106" s="228">
        <v>0</v>
      </c>
      <c r="E106" s="156" t="s">
        <v>14</v>
      </c>
      <c r="F106" s="133">
        <v>0</v>
      </c>
      <c r="G106" s="134">
        <v>1</v>
      </c>
      <c r="H106" s="134">
        <f>F106-G106</f>
        <v>-1</v>
      </c>
      <c r="I106" s="228">
        <f>H106/G106*1</f>
        <v>-1</v>
      </c>
    </row>
    <row r="107" spans="1:9" ht="26.25" customHeight="1" x14ac:dyDescent="0.25">
      <c r="A107" s="136">
        <v>23</v>
      </c>
      <c r="B107" s="134">
        <v>33</v>
      </c>
      <c r="C107" s="133">
        <f>A107-B107</f>
        <v>-10</v>
      </c>
      <c r="D107" s="233">
        <f t="shared" ref="D107:D112" si="6">C107/B107*1</f>
        <v>-0.30303030303030304</v>
      </c>
      <c r="E107" s="156" t="s">
        <v>15</v>
      </c>
      <c r="F107" s="133">
        <v>227</v>
      </c>
      <c r="G107" s="134">
        <v>317</v>
      </c>
      <c r="H107" s="134">
        <f>F107-G107</f>
        <v>-90</v>
      </c>
      <c r="I107" s="229">
        <f>H107/G107</f>
        <v>-0.28391167192429023</v>
      </c>
    </row>
    <row r="108" spans="1:9" ht="25.5" customHeight="1" thickBot="1" x14ac:dyDescent="0.3">
      <c r="A108" s="136">
        <v>11</v>
      </c>
      <c r="B108" s="134">
        <v>20</v>
      </c>
      <c r="C108" s="133">
        <f>A108-B108</f>
        <v>-9</v>
      </c>
      <c r="D108" s="232">
        <f t="shared" si="6"/>
        <v>-0.45</v>
      </c>
      <c r="E108" s="156" t="s">
        <v>16</v>
      </c>
      <c r="F108" s="133">
        <v>168</v>
      </c>
      <c r="G108" s="134">
        <v>196</v>
      </c>
      <c r="H108" s="64">
        <f>F108-G108</f>
        <v>-28</v>
      </c>
      <c r="I108" s="230">
        <f>H108/G108</f>
        <v>-0.14285714285714285</v>
      </c>
    </row>
    <row r="109" spans="1:9" ht="26.25" customHeight="1" thickTop="1" thickBot="1" x14ac:dyDescent="0.3">
      <c r="A109" s="137">
        <f>SUM(A110:A112)</f>
        <v>280</v>
      </c>
      <c r="B109" s="137">
        <f>SUM(B110:B112)</f>
        <v>233</v>
      </c>
      <c r="C109" s="138">
        <f>SUM(C110:C113)</f>
        <v>47</v>
      </c>
      <c r="D109" s="232">
        <f t="shared" si="6"/>
        <v>0.20171673819742489</v>
      </c>
      <c r="E109" s="159" t="s">
        <v>17</v>
      </c>
      <c r="F109" s="137">
        <f>SUM(F110:F112)</f>
        <v>2222</v>
      </c>
      <c r="G109" s="137">
        <f>SUM(G110:G112)</f>
        <v>2345</v>
      </c>
      <c r="H109" s="137">
        <f>SUM(H110:H113)</f>
        <v>-123</v>
      </c>
      <c r="I109" s="226">
        <f>H109/G109*1</f>
        <v>-5.2452025586353944E-2</v>
      </c>
    </row>
    <row r="110" spans="1:9" ht="26.1" customHeight="1" thickTop="1" x14ac:dyDescent="0.25">
      <c r="A110" s="136">
        <v>80</v>
      </c>
      <c r="B110" s="134">
        <v>61</v>
      </c>
      <c r="C110" s="133">
        <f>A110-B110</f>
        <v>19</v>
      </c>
      <c r="D110" s="233">
        <f t="shared" si="6"/>
        <v>0.31147540983606559</v>
      </c>
      <c r="E110" s="156" t="s">
        <v>18</v>
      </c>
      <c r="F110" s="133">
        <v>529</v>
      </c>
      <c r="G110" s="134">
        <v>605</v>
      </c>
      <c r="H110" s="158">
        <f>F110-G110</f>
        <v>-76</v>
      </c>
      <c r="I110" s="227">
        <f>H110/G110</f>
        <v>-0.12561983471074381</v>
      </c>
    </row>
    <row r="111" spans="1:9" ht="26.1" customHeight="1" x14ac:dyDescent="0.25">
      <c r="A111" s="136">
        <v>177</v>
      </c>
      <c r="B111" s="134">
        <v>151</v>
      </c>
      <c r="C111" s="133">
        <f>A111-B111</f>
        <v>26</v>
      </c>
      <c r="D111" s="233">
        <f t="shared" si="6"/>
        <v>0.17218543046357615</v>
      </c>
      <c r="E111" s="156" t="s">
        <v>19</v>
      </c>
      <c r="F111" s="133">
        <v>1460</v>
      </c>
      <c r="G111" s="134">
        <v>1502</v>
      </c>
      <c r="H111" s="134">
        <f>F111-G111</f>
        <v>-42</v>
      </c>
      <c r="I111" s="229">
        <f>H111/G111</f>
        <v>-2.7962716378162451E-2</v>
      </c>
    </row>
    <row r="112" spans="1:9" ht="26.1" customHeight="1" thickBot="1" x14ac:dyDescent="0.3">
      <c r="A112" s="61">
        <v>23</v>
      </c>
      <c r="B112" s="62">
        <v>21</v>
      </c>
      <c r="C112" s="61">
        <f>A112-B112</f>
        <v>2</v>
      </c>
      <c r="D112" s="232">
        <f t="shared" si="6"/>
        <v>9.5238095238095233E-2</v>
      </c>
      <c r="E112" s="9" t="s">
        <v>20</v>
      </c>
      <c r="F112" s="63">
        <v>233</v>
      </c>
      <c r="G112" s="62">
        <v>238</v>
      </c>
      <c r="H112" s="64">
        <f>F112-G112</f>
        <v>-5</v>
      </c>
      <c r="I112" s="230">
        <f>H112/G112</f>
        <v>-2.100840336134454E-2</v>
      </c>
    </row>
    <row r="113" spans="1:9" ht="26.1" customHeight="1" thickTop="1" x14ac:dyDescent="0.25"/>
    <row r="114" spans="1:9" ht="26.1" customHeight="1" x14ac:dyDescent="0.25"/>
    <row r="115" spans="1:9" ht="26.1" customHeight="1" thickBot="1" x14ac:dyDescent="0.3"/>
    <row r="116" spans="1:9" ht="26.1" customHeight="1" thickTop="1" x14ac:dyDescent="0.25">
      <c r="A116" s="124" t="s">
        <v>23</v>
      </c>
      <c r="B116" s="116"/>
      <c r="C116" s="116"/>
      <c r="D116" s="116"/>
      <c r="E116" s="126" t="s">
        <v>27</v>
      </c>
      <c r="F116" s="116"/>
      <c r="G116" s="116"/>
      <c r="H116" s="116"/>
      <c r="I116" s="118"/>
    </row>
    <row r="117" spans="1:9" ht="26.1" customHeight="1" thickBot="1" x14ac:dyDescent="0.3">
      <c r="A117" s="129" t="s">
        <v>1</v>
      </c>
      <c r="G117" s="109" t="s">
        <v>2</v>
      </c>
      <c r="H117" s="110" t="s">
        <v>3</v>
      </c>
      <c r="I117" s="114"/>
    </row>
    <row r="118" spans="1:9" ht="26.1" customHeight="1" thickTop="1" thickBot="1" x14ac:dyDescent="0.3">
      <c r="A118" s="148" t="str">
        <f>A3</f>
        <v xml:space="preserve">     Mes del 1 al 30 de septiembre</v>
      </c>
      <c r="B118" s="130"/>
      <c r="C118" s="130"/>
      <c r="D118" s="111"/>
      <c r="E118" s="119" t="s">
        <v>2</v>
      </c>
      <c r="F118" s="149" t="str">
        <f>F3</f>
        <v>Acumulado al 30 de septiembre</v>
      </c>
      <c r="G118" s="112"/>
      <c r="H118" s="112"/>
      <c r="I118" s="113"/>
    </row>
    <row r="119" spans="1:9" ht="26.1" customHeight="1" thickTop="1" thickBot="1" x14ac:dyDescent="0.35">
      <c r="A119" s="140" t="s">
        <v>2</v>
      </c>
      <c r="B119" s="141" t="s">
        <v>2</v>
      </c>
      <c r="C119" s="150" t="s">
        <v>6</v>
      </c>
      <c r="D119" s="151"/>
      <c r="E119" s="141" t="s">
        <v>7</v>
      </c>
      <c r="F119" s="142" t="s">
        <v>2</v>
      </c>
      <c r="G119" s="141" t="s">
        <v>2</v>
      </c>
      <c r="H119" s="150" t="s">
        <v>6</v>
      </c>
      <c r="I119" s="152"/>
    </row>
    <row r="120" spans="1:9" ht="26.1" customHeight="1" thickTop="1" thickBot="1" x14ac:dyDescent="0.3">
      <c r="A120" s="143">
        <v>2016</v>
      </c>
      <c r="B120" s="144">
        <v>2015</v>
      </c>
      <c r="C120" s="145" t="s">
        <v>8</v>
      </c>
      <c r="D120" s="146" t="s">
        <v>9</v>
      </c>
      <c r="E120" s="147"/>
      <c r="F120" s="143">
        <v>2016</v>
      </c>
      <c r="G120" s="144">
        <v>2015</v>
      </c>
      <c r="H120" s="153" t="s">
        <v>8</v>
      </c>
      <c r="I120" s="153" t="s">
        <v>9</v>
      </c>
    </row>
    <row r="121" spans="1:9" ht="26.1" customHeight="1" thickTop="1" thickBot="1" x14ac:dyDescent="0.3">
      <c r="A121" s="62">
        <f>A122+A128</f>
        <v>774</v>
      </c>
      <c r="B121" s="62">
        <f>B122+B128</f>
        <v>856</v>
      </c>
      <c r="C121" s="133">
        <f>C122+C128</f>
        <v>-82</v>
      </c>
      <c r="D121" s="231">
        <f>C121/B121*1</f>
        <v>-9.5794392523364483E-2</v>
      </c>
      <c r="E121" s="147" t="s">
        <v>10</v>
      </c>
      <c r="F121" s="62">
        <f>F122+F128</f>
        <v>7277</v>
      </c>
      <c r="G121" s="62">
        <f>G122+G128</f>
        <v>8072</v>
      </c>
      <c r="H121" s="133">
        <f>H122+H128</f>
        <v>-795</v>
      </c>
      <c r="I121" s="226">
        <f>H121/G121*1</f>
        <v>-9.848860257680872E-2</v>
      </c>
    </row>
    <row r="122" spans="1:9" ht="26.1" customHeight="1" thickTop="1" thickBot="1" x14ac:dyDescent="0.3">
      <c r="A122" s="62">
        <f>SUM(A123:A127)</f>
        <v>90</v>
      </c>
      <c r="B122" s="62">
        <f>SUM(B123:B127)</f>
        <v>103</v>
      </c>
      <c r="C122" s="138">
        <f>SUM(C123:C127)</f>
        <v>-13</v>
      </c>
      <c r="D122" s="232">
        <f>C122/B122*1</f>
        <v>-0.12621359223300971</v>
      </c>
      <c r="E122" s="147" t="s">
        <v>11</v>
      </c>
      <c r="F122" s="62">
        <f>SUM(F123:F127)</f>
        <v>1001</v>
      </c>
      <c r="G122" s="62">
        <f>SUM(G123:G127)</f>
        <v>1094</v>
      </c>
      <c r="H122" s="137">
        <f>SUM(H123:H127)</f>
        <v>-93</v>
      </c>
      <c r="I122" s="226">
        <f>H122/G122*1</f>
        <v>-8.5009140767824495E-2</v>
      </c>
    </row>
    <row r="123" spans="1:9" ht="26.1" customHeight="1" thickTop="1" x14ac:dyDescent="0.25">
      <c r="A123" s="136">
        <v>5</v>
      </c>
      <c r="B123" s="134">
        <v>9</v>
      </c>
      <c r="C123" s="133">
        <f>A123-B123</f>
        <v>-4</v>
      </c>
      <c r="D123" s="233">
        <f>C123/B123*1</f>
        <v>-0.44444444444444442</v>
      </c>
      <c r="E123" s="156" t="s">
        <v>12</v>
      </c>
      <c r="F123" s="133">
        <v>74</v>
      </c>
      <c r="G123" s="134">
        <v>92</v>
      </c>
      <c r="H123" s="158">
        <f>F123-G123</f>
        <v>-18</v>
      </c>
      <c r="I123" s="227">
        <f>H123/G123</f>
        <v>-0.19565217391304349</v>
      </c>
    </row>
    <row r="124" spans="1:9" ht="26.1" customHeight="1" x14ac:dyDescent="0.25">
      <c r="A124" s="136">
        <v>5</v>
      </c>
      <c r="B124" s="134">
        <v>8</v>
      </c>
      <c r="C124" s="133">
        <f>A124-B124</f>
        <v>-3</v>
      </c>
      <c r="D124" s="233">
        <f>C124/B124*1</f>
        <v>-0.375</v>
      </c>
      <c r="E124" s="156" t="s">
        <v>13</v>
      </c>
      <c r="F124" s="133">
        <v>31</v>
      </c>
      <c r="G124" s="134">
        <v>37</v>
      </c>
      <c r="H124" s="134">
        <f>F124-G124</f>
        <v>-6</v>
      </c>
      <c r="I124" s="229">
        <f>H124/G124</f>
        <v>-0.16216216216216217</v>
      </c>
    </row>
    <row r="125" spans="1:9" ht="23.25" customHeight="1" x14ac:dyDescent="0.25">
      <c r="A125" s="136">
        <v>0</v>
      </c>
      <c r="B125" s="134">
        <v>0</v>
      </c>
      <c r="C125" s="133">
        <f>A125-B125</f>
        <v>0</v>
      </c>
      <c r="D125" s="228">
        <v>0</v>
      </c>
      <c r="E125" s="156" t="s">
        <v>14</v>
      </c>
      <c r="F125" s="133">
        <v>0</v>
      </c>
      <c r="G125" s="134">
        <v>0</v>
      </c>
      <c r="H125" s="134">
        <f>F125-G125</f>
        <v>0</v>
      </c>
      <c r="I125" s="225">
        <v>0</v>
      </c>
    </row>
    <row r="126" spans="1:9" ht="27" customHeight="1" x14ac:dyDescent="0.25">
      <c r="A126" s="136">
        <v>41</v>
      </c>
      <c r="B126" s="160">
        <v>69</v>
      </c>
      <c r="C126" s="133">
        <f>A126-B126</f>
        <v>-28</v>
      </c>
      <c r="D126" s="233">
        <f t="shared" ref="D126:D131" si="7">C126/B126*1</f>
        <v>-0.40579710144927539</v>
      </c>
      <c r="E126" s="156" t="s">
        <v>15</v>
      </c>
      <c r="F126" s="133">
        <v>601</v>
      </c>
      <c r="G126" s="134">
        <v>744</v>
      </c>
      <c r="H126" s="134">
        <f>F126-G126</f>
        <v>-143</v>
      </c>
      <c r="I126" s="229">
        <f>H126/G126</f>
        <v>-0.19220430107526881</v>
      </c>
    </row>
    <row r="127" spans="1:9" ht="25.5" customHeight="1" thickBot="1" x14ac:dyDescent="0.3">
      <c r="A127" s="136">
        <v>39</v>
      </c>
      <c r="B127" s="134">
        <v>17</v>
      </c>
      <c r="C127" s="133">
        <f>A127-B127</f>
        <v>22</v>
      </c>
      <c r="D127" s="233">
        <f t="shared" si="7"/>
        <v>1.2941176470588236</v>
      </c>
      <c r="E127" s="9" t="s">
        <v>16</v>
      </c>
      <c r="F127" s="133">
        <v>295</v>
      </c>
      <c r="G127" s="134">
        <v>221</v>
      </c>
      <c r="H127" s="64">
        <f>F127-G127</f>
        <v>74</v>
      </c>
      <c r="I127" s="230">
        <f>H127/G127</f>
        <v>0.33484162895927599</v>
      </c>
    </row>
    <row r="128" spans="1:9" ht="26.1" customHeight="1" thickTop="1" thickBot="1" x14ac:dyDescent="0.3">
      <c r="A128" s="137">
        <f>SUM(A129:A131)</f>
        <v>684</v>
      </c>
      <c r="B128" s="137">
        <f>SUM(B129:B131)</f>
        <v>753</v>
      </c>
      <c r="C128" s="138">
        <f>SUM(C129:C132)</f>
        <v>-69</v>
      </c>
      <c r="D128" s="226">
        <f>C128/B128*1</f>
        <v>-9.1633466135458169E-2</v>
      </c>
      <c r="E128" s="147" t="s">
        <v>17</v>
      </c>
      <c r="F128" s="137">
        <f>SUM(F129:F131)</f>
        <v>6276</v>
      </c>
      <c r="G128" s="137">
        <f>SUM(G129:G131)</f>
        <v>6978</v>
      </c>
      <c r="H128" s="137">
        <f>SUM(H129:H132)</f>
        <v>-702</v>
      </c>
      <c r="I128" s="226">
        <f>H128/G128*1</f>
        <v>-0.10060189165950129</v>
      </c>
    </row>
    <row r="129" spans="1:9" ht="26.1" customHeight="1" thickTop="1" x14ac:dyDescent="0.25">
      <c r="A129" s="136">
        <v>128</v>
      </c>
      <c r="B129" s="134">
        <v>141</v>
      </c>
      <c r="C129" s="133">
        <f>A129-B129</f>
        <v>-13</v>
      </c>
      <c r="D129" s="233">
        <f t="shared" si="7"/>
        <v>-9.2198581560283682E-2</v>
      </c>
      <c r="E129" s="156" t="s">
        <v>18</v>
      </c>
      <c r="F129" s="133">
        <v>1201</v>
      </c>
      <c r="G129" s="134">
        <v>1311</v>
      </c>
      <c r="H129" s="158">
        <f>F129-G129</f>
        <v>-110</v>
      </c>
      <c r="I129" s="227">
        <f>H129/G129</f>
        <v>-8.3905415713196027E-2</v>
      </c>
    </row>
    <row r="130" spans="1:9" ht="26.1" customHeight="1" x14ac:dyDescent="0.25">
      <c r="A130" s="136">
        <v>433</v>
      </c>
      <c r="B130" s="134">
        <v>486</v>
      </c>
      <c r="C130" s="133">
        <f>A130-B130</f>
        <v>-53</v>
      </c>
      <c r="D130" s="233">
        <f t="shared" si="7"/>
        <v>-0.10905349794238683</v>
      </c>
      <c r="E130" s="156" t="s">
        <v>19</v>
      </c>
      <c r="F130" s="133">
        <v>4026</v>
      </c>
      <c r="G130" s="134">
        <v>4500</v>
      </c>
      <c r="H130" s="134">
        <f>F130-G130</f>
        <v>-474</v>
      </c>
      <c r="I130" s="229">
        <f>H130/G130</f>
        <v>-0.10533333333333333</v>
      </c>
    </row>
    <row r="131" spans="1:9" ht="26.1" customHeight="1" thickBot="1" x14ac:dyDescent="0.3">
      <c r="A131" s="61">
        <v>123</v>
      </c>
      <c r="B131" s="62">
        <v>126</v>
      </c>
      <c r="C131" s="61">
        <f>A131-B131</f>
        <v>-3</v>
      </c>
      <c r="D131" s="232">
        <f t="shared" si="7"/>
        <v>-2.3809523809523808E-2</v>
      </c>
      <c r="E131" s="9" t="s">
        <v>20</v>
      </c>
      <c r="F131" s="63">
        <v>1049</v>
      </c>
      <c r="G131" s="62">
        <v>1167</v>
      </c>
      <c r="H131" s="64">
        <f>F131-G131</f>
        <v>-118</v>
      </c>
      <c r="I131" s="230">
        <f>H131/G131</f>
        <v>-0.10111396743787489</v>
      </c>
    </row>
    <row r="132" spans="1:9" ht="26.1" customHeight="1" thickTop="1" x14ac:dyDescent="0.25">
      <c r="E132" s="128"/>
      <c r="F132" s="131"/>
      <c r="G132" s="131"/>
      <c r="H132" s="131"/>
      <c r="I132" s="132"/>
    </row>
    <row r="133" spans="1:9" ht="26.1" customHeight="1" x14ac:dyDescent="0.25">
      <c r="F133" s="1"/>
      <c r="G133" s="1"/>
      <c r="H133" s="1"/>
    </row>
    <row r="134" spans="1:9" ht="26.1" customHeight="1" thickBot="1" x14ac:dyDescent="0.3"/>
    <row r="135" spans="1:9" ht="26.1" customHeight="1" thickTop="1" x14ac:dyDescent="0.25">
      <c r="A135" s="124" t="s">
        <v>23</v>
      </c>
      <c r="B135" s="116"/>
      <c r="C135" s="116"/>
      <c r="D135" s="116"/>
      <c r="E135" s="126" t="s">
        <v>28</v>
      </c>
      <c r="F135" s="116"/>
      <c r="G135" s="116"/>
      <c r="H135" s="116"/>
      <c r="I135" s="118"/>
    </row>
    <row r="136" spans="1:9" ht="26.1" customHeight="1" thickBot="1" x14ac:dyDescent="0.3">
      <c r="A136" s="129" t="s">
        <v>1</v>
      </c>
      <c r="G136" s="109" t="s">
        <v>2</v>
      </c>
      <c r="H136" s="110" t="s">
        <v>3</v>
      </c>
      <c r="I136" s="114"/>
    </row>
    <row r="137" spans="1:9" ht="26.1" customHeight="1" thickTop="1" thickBot="1" x14ac:dyDescent="0.3">
      <c r="A137" s="148" t="str">
        <f>A3</f>
        <v xml:space="preserve">     Mes del 1 al 30 de septiembre</v>
      </c>
      <c r="B137" s="130"/>
      <c r="C137" s="130"/>
      <c r="D137" s="111"/>
      <c r="E137" s="119" t="s">
        <v>2</v>
      </c>
      <c r="F137" s="149" t="str">
        <f>F3</f>
        <v>Acumulado al 30 de septiembre</v>
      </c>
      <c r="G137" s="112"/>
      <c r="H137" s="112"/>
      <c r="I137" s="113"/>
    </row>
    <row r="138" spans="1:9" ht="26.1" customHeight="1" thickTop="1" thickBot="1" x14ac:dyDescent="0.35">
      <c r="A138" s="140" t="s">
        <v>2</v>
      </c>
      <c r="B138" s="141" t="s">
        <v>2</v>
      </c>
      <c r="C138" s="150" t="s">
        <v>6</v>
      </c>
      <c r="D138" s="151"/>
      <c r="E138" s="141" t="s">
        <v>7</v>
      </c>
      <c r="F138" s="142" t="s">
        <v>2</v>
      </c>
      <c r="G138" s="141" t="s">
        <v>2</v>
      </c>
      <c r="H138" s="150" t="s">
        <v>6</v>
      </c>
      <c r="I138" s="152"/>
    </row>
    <row r="139" spans="1:9" ht="26.1" customHeight="1" thickTop="1" thickBot="1" x14ac:dyDescent="0.3">
      <c r="A139" s="143">
        <v>2016</v>
      </c>
      <c r="B139" s="144">
        <v>2015</v>
      </c>
      <c r="C139" s="145" t="s">
        <v>8</v>
      </c>
      <c r="D139" s="146" t="s">
        <v>9</v>
      </c>
      <c r="E139" s="147"/>
      <c r="F139" s="143">
        <v>2016</v>
      </c>
      <c r="G139" s="144">
        <v>2015</v>
      </c>
      <c r="H139" s="153" t="s">
        <v>8</v>
      </c>
      <c r="I139" s="153" t="s">
        <v>9</v>
      </c>
    </row>
    <row r="140" spans="1:9" ht="26.1" customHeight="1" thickTop="1" thickBot="1" x14ac:dyDescent="0.3">
      <c r="A140" s="62">
        <f>A141+A147</f>
        <v>311</v>
      </c>
      <c r="B140" s="62">
        <f>B141+B147</f>
        <v>360</v>
      </c>
      <c r="C140" s="133">
        <f>C141+C147</f>
        <v>-49</v>
      </c>
      <c r="D140" s="231">
        <f>C140/B140*1</f>
        <v>-0.1361111111111111</v>
      </c>
      <c r="E140" s="147" t="s">
        <v>10</v>
      </c>
      <c r="F140" s="62">
        <f>F141+F147</f>
        <v>3125</v>
      </c>
      <c r="G140" s="62">
        <f>G141+G147</f>
        <v>3350</v>
      </c>
      <c r="H140" s="133">
        <f>H141+H147</f>
        <v>-225</v>
      </c>
      <c r="I140" s="226">
        <f>H140/G140*1</f>
        <v>-6.7164179104477612E-2</v>
      </c>
    </row>
    <row r="141" spans="1:9" ht="26.1" customHeight="1" thickTop="1" thickBot="1" x14ac:dyDescent="0.3">
      <c r="A141" s="62">
        <f>SUM(A142:A146)</f>
        <v>61</v>
      </c>
      <c r="B141" s="62">
        <f>SUM(B142:B146)</f>
        <v>47</v>
      </c>
      <c r="C141" s="138">
        <f>SUM(C142:C146)</f>
        <v>14</v>
      </c>
      <c r="D141" s="232">
        <f>C141/B141*1</f>
        <v>0.2978723404255319</v>
      </c>
      <c r="E141" s="147" t="s">
        <v>11</v>
      </c>
      <c r="F141" s="62">
        <f>SUM(F142:F146)</f>
        <v>517</v>
      </c>
      <c r="G141" s="62">
        <f>SUM(G142:G146)</f>
        <v>655</v>
      </c>
      <c r="H141" s="137">
        <f>SUM(H142:H146)</f>
        <v>-138</v>
      </c>
      <c r="I141" s="226">
        <f>H141/G141*1</f>
        <v>-0.21068702290076335</v>
      </c>
    </row>
    <row r="142" spans="1:9" ht="26.1" customHeight="1" thickTop="1" x14ac:dyDescent="0.25">
      <c r="A142" s="136">
        <v>12</v>
      </c>
      <c r="B142" s="134">
        <v>3</v>
      </c>
      <c r="C142" s="133">
        <f>A142-B142</f>
        <v>9</v>
      </c>
      <c r="D142" s="233">
        <f>C142/B142*1</f>
        <v>3</v>
      </c>
      <c r="E142" s="156" t="s">
        <v>12</v>
      </c>
      <c r="F142" s="133">
        <v>68</v>
      </c>
      <c r="G142" s="134">
        <v>52</v>
      </c>
      <c r="H142" s="158">
        <f>F142-G142</f>
        <v>16</v>
      </c>
      <c r="I142" s="227">
        <f>H142/G142</f>
        <v>0.30769230769230771</v>
      </c>
    </row>
    <row r="143" spans="1:9" ht="26.25" customHeight="1" x14ac:dyDescent="0.25">
      <c r="A143" s="136">
        <v>0</v>
      </c>
      <c r="B143" s="134">
        <v>0</v>
      </c>
      <c r="C143" s="133">
        <f>A143-B143</f>
        <v>0</v>
      </c>
      <c r="D143" s="233">
        <v>0</v>
      </c>
      <c r="E143" s="156" t="s">
        <v>13</v>
      </c>
      <c r="F143" s="133">
        <v>8</v>
      </c>
      <c r="G143" s="134">
        <v>8</v>
      </c>
      <c r="H143" s="134">
        <f>F143-G143</f>
        <v>0</v>
      </c>
      <c r="I143" s="228">
        <f>H143/G143*1</f>
        <v>0</v>
      </c>
    </row>
    <row r="144" spans="1:9" ht="26.25" customHeight="1" x14ac:dyDescent="0.25">
      <c r="A144" s="136">
        <v>0</v>
      </c>
      <c r="B144" s="134">
        <v>0</v>
      </c>
      <c r="C144" s="133">
        <f>A144-B144</f>
        <v>0</v>
      </c>
      <c r="D144" s="236">
        <v>0</v>
      </c>
      <c r="E144" s="156" t="s">
        <v>14</v>
      </c>
      <c r="F144" s="133">
        <v>0</v>
      </c>
      <c r="G144" s="134">
        <v>0</v>
      </c>
      <c r="H144" s="134">
        <f>F144-G144</f>
        <v>0</v>
      </c>
      <c r="I144" s="225">
        <v>0</v>
      </c>
    </row>
    <row r="145" spans="1:9" ht="26.25" customHeight="1" x14ac:dyDescent="0.25">
      <c r="A145" s="136">
        <v>31</v>
      </c>
      <c r="B145" s="134">
        <v>30</v>
      </c>
      <c r="C145" s="133">
        <f>A145-B145</f>
        <v>1</v>
      </c>
      <c r="D145" s="233">
        <f t="shared" ref="D145:D150" si="8">C145/B145*1</f>
        <v>3.3333333333333333E-2</v>
      </c>
      <c r="E145" s="156" t="s">
        <v>15</v>
      </c>
      <c r="F145" s="133">
        <v>217</v>
      </c>
      <c r="G145" s="134">
        <v>363</v>
      </c>
      <c r="H145" s="134">
        <f>F145-G145</f>
        <v>-146</v>
      </c>
      <c r="I145" s="228">
        <f>H145/G145*1</f>
        <v>-0.40220385674931131</v>
      </c>
    </row>
    <row r="146" spans="1:9" ht="26.1" customHeight="1" thickBot="1" x14ac:dyDescent="0.3">
      <c r="A146" s="136">
        <v>18</v>
      </c>
      <c r="B146" s="134">
        <v>14</v>
      </c>
      <c r="C146" s="133">
        <f>A146-B146</f>
        <v>4</v>
      </c>
      <c r="D146" s="232">
        <f t="shared" si="8"/>
        <v>0.2857142857142857</v>
      </c>
      <c r="E146" s="156" t="s">
        <v>16</v>
      </c>
      <c r="F146" s="133">
        <v>224</v>
      </c>
      <c r="G146" s="134">
        <v>232</v>
      </c>
      <c r="H146" s="64">
        <f>F146-G146</f>
        <v>-8</v>
      </c>
      <c r="I146" s="230">
        <f>H146/G146</f>
        <v>-3.4482758620689655E-2</v>
      </c>
    </row>
    <row r="147" spans="1:9" ht="26.1" customHeight="1" thickTop="1" thickBot="1" x14ac:dyDescent="0.3">
      <c r="A147" s="137">
        <f>SUM(A148:A150)</f>
        <v>250</v>
      </c>
      <c r="B147" s="137">
        <f>SUM(B148:B150)</f>
        <v>313</v>
      </c>
      <c r="C147" s="138">
        <f>SUM(C148:C151)</f>
        <v>-63</v>
      </c>
      <c r="D147" s="232">
        <f t="shared" si="8"/>
        <v>-0.2012779552715655</v>
      </c>
      <c r="E147" s="159" t="s">
        <v>17</v>
      </c>
      <c r="F147" s="137">
        <f>SUM(F148:F150)</f>
        <v>2608</v>
      </c>
      <c r="G147" s="137">
        <f>SUM(G148:G150)</f>
        <v>2695</v>
      </c>
      <c r="H147" s="137">
        <f>SUM(H148:H151)</f>
        <v>-87</v>
      </c>
      <c r="I147" s="226">
        <f>H147/G147*1</f>
        <v>-3.2282003710575137E-2</v>
      </c>
    </row>
    <row r="148" spans="1:9" ht="26.1" customHeight="1" thickTop="1" x14ac:dyDescent="0.25">
      <c r="A148" s="136">
        <v>52</v>
      </c>
      <c r="B148" s="134">
        <v>67</v>
      </c>
      <c r="C148" s="133">
        <f>A148-B148</f>
        <v>-15</v>
      </c>
      <c r="D148" s="233">
        <f t="shared" si="8"/>
        <v>-0.22388059701492538</v>
      </c>
      <c r="E148" s="156" t="s">
        <v>18</v>
      </c>
      <c r="F148" s="133">
        <v>584</v>
      </c>
      <c r="G148" s="134">
        <v>653</v>
      </c>
      <c r="H148" s="158">
        <f>F148-G148</f>
        <v>-69</v>
      </c>
      <c r="I148" s="227">
        <f>H148/G148</f>
        <v>-0.10566615620214395</v>
      </c>
    </row>
    <row r="149" spans="1:9" ht="26.1" customHeight="1" x14ac:dyDescent="0.25">
      <c r="A149" s="136">
        <v>177</v>
      </c>
      <c r="B149" s="134">
        <v>219</v>
      </c>
      <c r="C149" s="136">
        <f>A149-B149</f>
        <v>-42</v>
      </c>
      <c r="D149" s="228">
        <f t="shared" si="8"/>
        <v>-0.19178082191780821</v>
      </c>
      <c r="E149" s="156" t="s">
        <v>19</v>
      </c>
      <c r="F149" s="133">
        <v>1806</v>
      </c>
      <c r="G149" s="134">
        <v>1836</v>
      </c>
      <c r="H149" s="134">
        <f>F149-G149</f>
        <v>-30</v>
      </c>
      <c r="I149" s="229">
        <f>H149/G149</f>
        <v>-1.6339869281045753E-2</v>
      </c>
    </row>
    <row r="150" spans="1:9" ht="26.1" customHeight="1" thickBot="1" x14ac:dyDescent="0.3">
      <c r="A150" s="61">
        <v>21</v>
      </c>
      <c r="B150" s="62">
        <v>27</v>
      </c>
      <c r="C150" s="61">
        <f>A150-B150</f>
        <v>-6</v>
      </c>
      <c r="D150" s="232">
        <f t="shared" si="8"/>
        <v>-0.22222222222222221</v>
      </c>
      <c r="E150" s="9" t="s">
        <v>20</v>
      </c>
      <c r="F150" s="63">
        <v>218</v>
      </c>
      <c r="G150" s="62">
        <v>206</v>
      </c>
      <c r="H150" s="64">
        <f>F150-G150</f>
        <v>12</v>
      </c>
      <c r="I150" s="230">
        <f>H150/G150</f>
        <v>5.8252427184466021E-2</v>
      </c>
    </row>
    <row r="151" spans="1:9" ht="26.1" customHeight="1" thickTop="1" x14ac:dyDescent="0.25">
      <c r="B151" s="161"/>
    </row>
    <row r="152" spans="1:9" ht="26.1" customHeight="1" x14ac:dyDescent="0.25"/>
    <row r="153" spans="1:9" ht="26.1" customHeight="1" thickBot="1" x14ac:dyDescent="0.3"/>
    <row r="154" spans="1:9" ht="26.1" customHeight="1" thickTop="1" x14ac:dyDescent="0.25">
      <c r="A154" s="124" t="s">
        <v>23</v>
      </c>
      <c r="B154" s="116"/>
      <c r="C154" s="116"/>
      <c r="D154" s="116"/>
      <c r="E154" s="126" t="s">
        <v>29</v>
      </c>
      <c r="F154" s="116"/>
      <c r="G154" s="116"/>
      <c r="H154" s="116"/>
      <c r="I154" s="118"/>
    </row>
    <row r="155" spans="1:9" ht="26.1" customHeight="1" thickBot="1" x14ac:dyDescent="0.3">
      <c r="A155" s="129" t="s">
        <v>1</v>
      </c>
      <c r="G155" s="109" t="s">
        <v>2</v>
      </c>
      <c r="H155" s="110" t="s">
        <v>3</v>
      </c>
      <c r="I155" s="114"/>
    </row>
    <row r="156" spans="1:9" ht="26.1" customHeight="1" thickTop="1" thickBot="1" x14ac:dyDescent="0.3">
      <c r="A156" s="148" t="str">
        <f>A3</f>
        <v xml:space="preserve">     Mes del 1 al 30 de septiembre</v>
      </c>
      <c r="B156" s="130"/>
      <c r="C156" s="130"/>
      <c r="D156" s="111"/>
      <c r="E156" s="119" t="s">
        <v>2</v>
      </c>
      <c r="F156" s="149" t="str">
        <f>F3</f>
        <v>Acumulado al 30 de septiembre</v>
      </c>
      <c r="G156" s="112"/>
      <c r="H156" s="112"/>
      <c r="I156" s="113"/>
    </row>
    <row r="157" spans="1:9" ht="26.1" customHeight="1" thickTop="1" thickBot="1" x14ac:dyDescent="0.35">
      <c r="A157" s="140" t="s">
        <v>2</v>
      </c>
      <c r="B157" s="141" t="s">
        <v>2</v>
      </c>
      <c r="C157" s="150" t="s">
        <v>6</v>
      </c>
      <c r="D157" s="151"/>
      <c r="E157" s="141" t="s">
        <v>7</v>
      </c>
      <c r="F157" s="142" t="s">
        <v>2</v>
      </c>
      <c r="G157" s="141" t="s">
        <v>2</v>
      </c>
      <c r="H157" s="150" t="s">
        <v>6</v>
      </c>
      <c r="I157" s="152"/>
    </row>
    <row r="158" spans="1:9" ht="26.1" customHeight="1" thickTop="1" thickBot="1" x14ac:dyDescent="0.3">
      <c r="A158" s="143">
        <v>2016</v>
      </c>
      <c r="B158" s="144">
        <v>2015</v>
      </c>
      <c r="C158" s="145" t="s">
        <v>8</v>
      </c>
      <c r="D158" s="146" t="s">
        <v>9</v>
      </c>
      <c r="E158" s="147"/>
      <c r="F158" s="143">
        <v>2016</v>
      </c>
      <c r="G158" s="144">
        <v>2015</v>
      </c>
      <c r="H158" s="153" t="s">
        <v>8</v>
      </c>
      <c r="I158" s="153" t="s">
        <v>9</v>
      </c>
    </row>
    <row r="159" spans="1:9" ht="26.1" customHeight="1" thickTop="1" thickBot="1" x14ac:dyDescent="0.3">
      <c r="A159" s="62">
        <f>A160+A166</f>
        <v>159</v>
      </c>
      <c r="B159" s="62">
        <f>B160+B166</f>
        <v>140</v>
      </c>
      <c r="C159" s="133">
        <f>C160+C166</f>
        <v>19</v>
      </c>
      <c r="D159" s="231">
        <f>C159/B159*1</f>
        <v>0.1357142857142857</v>
      </c>
      <c r="E159" s="147" t="s">
        <v>10</v>
      </c>
      <c r="F159" s="62">
        <f>F160+F166</f>
        <v>1297</v>
      </c>
      <c r="G159" s="62">
        <f>G160+G166</f>
        <v>1291</v>
      </c>
      <c r="H159" s="133">
        <f>H160+H166</f>
        <v>6</v>
      </c>
      <c r="I159" s="226">
        <f>H159/G159*1</f>
        <v>4.6475600309837332E-3</v>
      </c>
    </row>
    <row r="160" spans="1:9" ht="26.1" customHeight="1" thickTop="1" thickBot="1" x14ac:dyDescent="0.3">
      <c r="A160" s="62">
        <f>SUM(A161:A165)</f>
        <v>40</v>
      </c>
      <c r="B160" s="62">
        <f>SUM(B161:B165)</f>
        <v>43</v>
      </c>
      <c r="C160" s="138">
        <f>SUM(C161:C165)</f>
        <v>-3</v>
      </c>
      <c r="D160" s="232">
        <f>C160/B160*1</f>
        <v>-6.9767441860465115E-2</v>
      </c>
      <c r="E160" s="147" t="s">
        <v>11</v>
      </c>
      <c r="F160" s="62">
        <f>SUM(F161:F165)</f>
        <v>264</v>
      </c>
      <c r="G160" s="62">
        <f>SUM(G161:G165)</f>
        <v>291</v>
      </c>
      <c r="H160" s="137">
        <f>SUM(H161:H165)</f>
        <v>-27</v>
      </c>
      <c r="I160" s="226">
        <f>H160/G160*1</f>
        <v>-9.2783505154639179E-2</v>
      </c>
    </row>
    <row r="161" spans="1:9" ht="25.5" customHeight="1" thickTop="1" x14ac:dyDescent="0.25">
      <c r="A161" s="136">
        <v>6</v>
      </c>
      <c r="B161" s="134">
        <v>2</v>
      </c>
      <c r="C161" s="133">
        <f>A161-B161</f>
        <v>4</v>
      </c>
      <c r="D161" s="228">
        <f>C161/B161*1</f>
        <v>2</v>
      </c>
      <c r="E161" s="156" t="s">
        <v>12</v>
      </c>
      <c r="F161" s="133">
        <v>22</v>
      </c>
      <c r="G161" s="134">
        <v>20</v>
      </c>
      <c r="H161" s="158">
        <f>F161-G161</f>
        <v>2</v>
      </c>
      <c r="I161" s="227">
        <f>H161/G161</f>
        <v>0.1</v>
      </c>
    </row>
    <row r="162" spans="1:9" ht="27" customHeight="1" x14ac:dyDescent="0.25">
      <c r="A162" s="136">
        <v>0</v>
      </c>
      <c r="B162" s="134">
        <v>2</v>
      </c>
      <c r="C162" s="133">
        <f>A162-B162</f>
        <v>-2</v>
      </c>
      <c r="D162" s="228">
        <f>C162/B162*1</f>
        <v>-1</v>
      </c>
      <c r="E162" s="156" t="s">
        <v>13</v>
      </c>
      <c r="F162" s="133">
        <v>6</v>
      </c>
      <c r="G162" s="134">
        <v>4</v>
      </c>
      <c r="H162" s="134">
        <f>F162-G162</f>
        <v>2</v>
      </c>
      <c r="I162" s="228">
        <f>H162/G162*1</f>
        <v>0.5</v>
      </c>
    </row>
    <row r="163" spans="1:9" ht="26.25" customHeight="1" x14ac:dyDescent="0.25">
      <c r="A163" s="136">
        <v>0</v>
      </c>
      <c r="B163" s="134">
        <v>0</v>
      </c>
      <c r="C163" s="133">
        <f>A163-B163</f>
        <v>0</v>
      </c>
      <c r="D163" s="236">
        <v>0</v>
      </c>
      <c r="E163" s="156" t="s">
        <v>14</v>
      </c>
      <c r="F163" s="133">
        <v>0</v>
      </c>
      <c r="G163" s="134">
        <v>0</v>
      </c>
      <c r="H163" s="134">
        <f>F163-G163</f>
        <v>0</v>
      </c>
      <c r="I163" s="225">
        <v>0</v>
      </c>
    </row>
    <row r="164" spans="1:9" ht="26.1" customHeight="1" x14ac:dyDescent="0.25">
      <c r="A164" s="136">
        <v>9</v>
      </c>
      <c r="B164" s="134">
        <v>8</v>
      </c>
      <c r="C164" s="133">
        <f>A164-B164</f>
        <v>1</v>
      </c>
      <c r="D164" s="228">
        <f t="shared" ref="D164:D169" si="9">C164/B164*1</f>
        <v>0.125</v>
      </c>
      <c r="E164" s="156" t="s">
        <v>15</v>
      </c>
      <c r="F164" s="133">
        <v>69</v>
      </c>
      <c r="G164" s="134">
        <v>87</v>
      </c>
      <c r="H164" s="134">
        <f>F164-G164</f>
        <v>-18</v>
      </c>
      <c r="I164" s="229">
        <f>H164/G164</f>
        <v>-0.20689655172413793</v>
      </c>
    </row>
    <row r="165" spans="1:9" ht="26.1" customHeight="1" thickBot="1" x14ac:dyDescent="0.3">
      <c r="A165" s="136">
        <v>25</v>
      </c>
      <c r="B165" s="134">
        <v>31</v>
      </c>
      <c r="C165" s="133">
        <f>A165-B165</f>
        <v>-6</v>
      </c>
      <c r="D165" s="232">
        <f t="shared" si="9"/>
        <v>-0.19354838709677419</v>
      </c>
      <c r="E165" s="156" t="s">
        <v>16</v>
      </c>
      <c r="F165" s="133">
        <v>167</v>
      </c>
      <c r="G165" s="134">
        <v>180</v>
      </c>
      <c r="H165" s="64">
        <f>F165-G165</f>
        <v>-13</v>
      </c>
      <c r="I165" s="230">
        <f>H165/G165</f>
        <v>-7.2222222222222215E-2</v>
      </c>
    </row>
    <row r="166" spans="1:9" ht="26.1" customHeight="1" thickTop="1" thickBot="1" x14ac:dyDescent="0.3">
      <c r="A166" s="137">
        <f>SUM(A167:A169)</f>
        <v>119</v>
      </c>
      <c r="B166" s="137">
        <f>SUM(B167:B169)</f>
        <v>97</v>
      </c>
      <c r="C166" s="138">
        <f>SUM(C167:C170)</f>
        <v>22</v>
      </c>
      <c r="D166" s="232">
        <f t="shared" si="9"/>
        <v>0.22680412371134021</v>
      </c>
      <c r="E166" s="159" t="s">
        <v>17</v>
      </c>
      <c r="F166" s="137">
        <f>SUM(F167:F169)</f>
        <v>1033</v>
      </c>
      <c r="G166" s="137">
        <f>SUM(G167:G169)</f>
        <v>1000</v>
      </c>
      <c r="H166" s="137">
        <f>SUM(H167:H170)</f>
        <v>33</v>
      </c>
      <c r="I166" s="226">
        <f>H166/G166*1</f>
        <v>3.3000000000000002E-2</v>
      </c>
    </row>
    <row r="167" spans="1:9" ht="26.1" customHeight="1" thickTop="1" x14ac:dyDescent="0.25">
      <c r="A167" s="136">
        <v>22</v>
      </c>
      <c r="B167" s="134">
        <v>22</v>
      </c>
      <c r="C167" s="133">
        <f>A167-B167</f>
        <v>0</v>
      </c>
      <c r="D167" s="228">
        <f t="shared" si="9"/>
        <v>0</v>
      </c>
      <c r="E167" s="156" t="s">
        <v>18</v>
      </c>
      <c r="F167" s="133">
        <v>278</v>
      </c>
      <c r="G167" s="134">
        <v>222</v>
      </c>
      <c r="H167" s="158">
        <f>F167-G167</f>
        <v>56</v>
      </c>
      <c r="I167" s="227">
        <f>H167/G167</f>
        <v>0.25225225225225223</v>
      </c>
    </row>
    <row r="168" spans="1:9" ht="26.1" customHeight="1" x14ac:dyDescent="0.25">
      <c r="A168" s="136">
        <v>92</v>
      </c>
      <c r="B168" s="134">
        <v>68</v>
      </c>
      <c r="C168" s="136">
        <f>A168-B168</f>
        <v>24</v>
      </c>
      <c r="D168" s="228">
        <f t="shared" si="9"/>
        <v>0.35294117647058826</v>
      </c>
      <c r="E168" s="156" t="s">
        <v>19</v>
      </c>
      <c r="F168" s="133">
        <v>703</v>
      </c>
      <c r="G168" s="134">
        <v>702</v>
      </c>
      <c r="H168" s="134">
        <f>F168-G168</f>
        <v>1</v>
      </c>
      <c r="I168" s="229">
        <f>H168/G168</f>
        <v>1.4245014245014246E-3</v>
      </c>
    </row>
    <row r="169" spans="1:9" ht="26.1" customHeight="1" thickBot="1" x14ac:dyDescent="0.3">
      <c r="A169" s="61">
        <v>5</v>
      </c>
      <c r="B169" s="62">
        <v>7</v>
      </c>
      <c r="C169" s="61">
        <f>A169-B169</f>
        <v>-2</v>
      </c>
      <c r="D169" s="232">
        <f t="shared" si="9"/>
        <v>-0.2857142857142857</v>
      </c>
      <c r="E169" s="9" t="s">
        <v>20</v>
      </c>
      <c r="F169" s="63">
        <v>52</v>
      </c>
      <c r="G169" s="62">
        <v>76</v>
      </c>
      <c r="H169" s="64">
        <f>F169-G169</f>
        <v>-24</v>
      </c>
      <c r="I169" s="234">
        <f>H169/G169</f>
        <v>-0.31578947368421051</v>
      </c>
    </row>
    <row r="170" spans="1:9" ht="26.1" customHeight="1" thickTop="1" x14ac:dyDescent="0.25">
      <c r="E170" s="128"/>
    </row>
    <row r="171" spans="1:9" ht="26.1" customHeight="1" x14ac:dyDescent="0.25"/>
    <row r="172" spans="1:9" ht="26.1" customHeight="1" thickBot="1" x14ac:dyDescent="0.3"/>
    <row r="173" spans="1:9" ht="26.1" customHeight="1" thickTop="1" x14ac:dyDescent="0.25">
      <c r="A173" s="124" t="s">
        <v>23</v>
      </c>
      <c r="B173" s="116"/>
      <c r="C173" s="116"/>
      <c r="D173" s="116"/>
      <c r="E173" s="126" t="s">
        <v>30</v>
      </c>
      <c r="F173" s="116"/>
      <c r="G173" s="116"/>
      <c r="H173" s="116"/>
      <c r="I173" s="118"/>
    </row>
    <row r="174" spans="1:9" ht="26.1" customHeight="1" thickBot="1" x14ac:dyDescent="0.3">
      <c r="A174" s="129" t="s">
        <v>1</v>
      </c>
      <c r="G174" s="109" t="s">
        <v>2</v>
      </c>
      <c r="H174" s="110" t="s">
        <v>3</v>
      </c>
      <c r="I174" s="114"/>
    </row>
    <row r="175" spans="1:9" ht="26.1" customHeight="1" thickTop="1" thickBot="1" x14ac:dyDescent="0.3">
      <c r="A175" s="148" t="str">
        <f>A3</f>
        <v xml:space="preserve">     Mes del 1 al 30 de septiembre</v>
      </c>
      <c r="B175" s="130"/>
      <c r="C175" s="130"/>
      <c r="D175" s="111"/>
      <c r="E175" s="119" t="s">
        <v>2</v>
      </c>
      <c r="F175" s="149" t="str">
        <f>F3</f>
        <v>Acumulado al 30 de septiembre</v>
      </c>
      <c r="G175" s="112"/>
      <c r="H175" s="112"/>
      <c r="I175" s="113"/>
    </row>
    <row r="176" spans="1:9" ht="26.1" customHeight="1" thickTop="1" thickBot="1" x14ac:dyDescent="0.35">
      <c r="A176" s="140" t="s">
        <v>2</v>
      </c>
      <c r="B176" s="141" t="s">
        <v>2</v>
      </c>
      <c r="C176" s="150" t="s">
        <v>6</v>
      </c>
      <c r="D176" s="151"/>
      <c r="E176" s="141" t="s">
        <v>7</v>
      </c>
      <c r="F176" s="142" t="s">
        <v>2</v>
      </c>
      <c r="G176" s="141" t="s">
        <v>2</v>
      </c>
      <c r="H176" s="150" t="s">
        <v>6</v>
      </c>
      <c r="I176" s="152"/>
    </row>
    <row r="177" spans="1:9" ht="26.1" customHeight="1" thickTop="1" thickBot="1" x14ac:dyDescent="0.3">
      <c r="A177" s="143">
        <v>2016</v>
      </c>
      <c r="B177" s="144">
        <v>2015</v>
      </c>
      <c r="C177" s="145" t="s">
        <v>8</v>
      </c>
      <c r="D177" s="146" t="s">
        <v>9</v>
      </c>
      <c r="E177" s="147"/>
      <c r="F177" s="143">
        <v>2016</v>
      </c>
      <c r="G177" s="144">
        <v>2015</v>
      </c>
      <c r="H177" s="153" t="s">
        <v>8</v>
      </c>
      <c r="I177" s="153" t="s">
        <v>9</v>
      </c>
    </row>
    <row r="178" spans="1:9" ht="26.1" customHeight="1" thickTop="1" thickBot="1" x14ac:dyDescent="0.3">
      <c r="A178" s="62">
        <f>A179+A185</f>
        <v>117</v>
      </c>
      <c r="B178" s="62">
        <f>B179+B185</f>
        <v>195</v>
      </c>
      <c r="C178" s="133">
        <f>C179+C185</f>
        <v>-78</v>
      </c>
      <c r="D178" s="231">
        <f>C178/B178*1</f>
        <v>-0.4</v>
      </c>
      <c r="E178" s="147" t="s">
        <v>10</v>
      </c>
      <c r="F178" s="62">
        <f>F179+F185</f>
        <v>1368</v>
      </c>
      <c r="G178" s="62">
        <f>G179+G185</f>
        <v>1495</v>
      </c>
      <c r="H178" s="133">
        <f>H179+H185</f>
        <v>-127</v>
      </c>
      <c r="I178" s="226">
        <f>H178/G178*1</f>
        <v>-8.4949832775919734E-2</v>
      </c>
    </row>
    <row r="179" spans="1:9" ht="26.25" customHeight="1" thickTop="1" thickBot="1" x14ac:dyDescent="0.3">
      <c r="A179" s="62">
        <f>SUM(A180:A184)</f>
        <v>26</v>
      </c>
      <c r="B179" s="62">
        <f>SUM(B180:B184)</f>
        <v>30</v>
      </c>
      <c r="C179" s="138">
        <f>SUM(C180:C184)</f>
        <v>-4</v>
      </c>
      <c r="D179" s="232">
        <f>C179/B179*1</f>
        <v>-0.13333333333333333</v>
      </c>
      <c r="E179" s="147" t="s">
        <v>11</v>
      </c>
      <c r="F179" s="62">
        <f>SUM(F180:F184)</f>
        <v>196</v>
      </c>
      <c r="G179" s="62">
        <f>SUM(G180:G184)</f>
        <v>191</v>
      </c>
      <c r="H179" s="137">
        <f>SUM(H180:H184)</f>
        <v>5</v>
      </c>
      <c r="I179" s="226">
        <f>H179/G179*1</f>
        <v>2.6178010471204188E-2</v>
      </c>
    </row>
    <row r="180" spans="1:9" ht="25.5" customHeight="1" thickTop="1" x14ac:dyDescent="0.25">
      <c r="A180" s="136">
        <v>3</v>
      </c>
      <c r="B180" s="134">
        <v>1</v>
      </c>
      <c r="C180" s="133">
        <f>A180-B180</f>
        <v>2</v>
      </c>
      <c r="D180" s="233">
        <f t="shared" ref="D180:D188" si="10">C180/B180*1</f>
        <v>2</v>
      </c>
      <c r="E180" s="156" t="s">
        <v>12</v>
      </c>
      <c r="F180" s="133">
        <v>13</v>
      </c>
      <c r="G180" s="134">
        <v>7</v>
      </c>
      <c r="H180" s="158">
        <f>F180-G180</f>
        <v>6</v>
      </c>
      <c r="I180" s="227">
        <f>H180/G180</f>
        <v>0.8571428571428571</v>
      </c>
    </row>
    <row r="181" spans="1:9" ht="25.5" customHeight="1" x14ac:dyDescent="0.25">
      <c r="A181" s="136">
        <v>0</v>
      </c>
      <c r="B181" s="134">
        <v>3</v>
      </c>
      <c r="C181" s="133">
        <f>A181-B181</f>
        <v>-3</v>
      </c>
      <c r="D181" s="233">
        <f t="shared" si="10"/>
        <v>-1</v>
      </c>
      <c r="E181" s="156" t="s">
        <v>13</v>
      </c>
      <c r="F181" s="133">
        <v>2</v>
      </c>
      <c r="G181" s="134">
        <v>6</v>
      </c>
      <c r="H181" s="134">
        <f>F181-G181</f>
        <v>-4</v>
      </c>
      <c r="I181" s="228">
        <f>H181/G181*1</f>
        <v>-0.66666666666666663</v>
      </c>
    </row>
    <row r="182" spans="1:9" ht="26.1" customHeight="1" x14ac:dyDescent="0.25">
      <c r="A182" s="136">
        <v>0</v>
      </c>
      <c r="B182" s="134">
        <v>0</v>
      </c>
      <c r="C182" s="133">
        <f>A182-B182</f>
        <v>0</v>
      </c>
      <c r="D182" s="236">
        <v>0</v>
      </c>
      <c r="E182" s="156" t="s">
        <v>14</v>
      </c>
      <c r="F182" s="133">
        <v>0</v>
      </c>
      <c r="G182" s="134">
        <v>0</v>
      </c>
      <c r="H182" s="134">
        <f>F182-G182</f>
        <v>0</v>
      </c>
      <c r="I182" s="225">
        <v>0</v>
      </c>
    </row>
    <row r="183" spans="1:9" ht="26.1" customHeight="1" x14ac:dyDescent="0.25">
      <c r="A183" s="136">
        <v>6</v>
      </c>
      <c r="B183" s="134">
        <v>12</v>
      </c>
      <c r="C183" s="133">
        <f>A183-B183</f>
        <v>-6</v>
      </c>
      <c r="D183" s="233">
        <f t="shared" si="10"/>
        <v>-0.5</v>
      </c>
      <c r="E183" s="156" t="s">
        <v>15</v>
      </c>
      <c r="F183" s="133">
        <v>43</v>
      </c>
      <c r="G183" s="134">
        <v>83</v>
      </c>
      <c r="H183" s="134">
        <f>F183-G183</f>
        <v>-40</v>
      </c>
      <c r="I183" s="229">
        <f>H183/G183</f>
        <v>-0.48192771084337349</v>
      </c>
    </row>
    <row r="184" spans="1:9" ht="26.1" customHeight="1" thickBot="1" x14ac:dyDescent="0.3">
      <c r="A184" s="136">
        <v>17</v>
      </c>
      <c r="B184" s="134">
        <v>14</v>
      </c>
      <c r="C184" s="133">
        <f>A184-B184</f>
        <v>3</v>
      </c>
      <c r="D184" s="232">
        <f t="shared" si="10"/>
        <v>0.21428571428571427</v>
      </c>
      <c r="E184" s="156" t="s">
        <v>16</v>
      </c>
      <c r="F184" s="133">
        <v>138</v>
      </c>
      <c r="G184" s="134">
        <v>95</v>
      </c>
      <c r="H184" s="64">
        <f>F184-G184</f>
        <v>43</v>
      </c>
      <c r="I184" s="230">
        <f>H184/G184</f>
        <v>0.45263157894736844</v>
      </c>
    </row>
    <row r="185" spans="1:9" ht="26.1" customHeight="1" thickTop="1" thickBot="1" x14ac:dyDescent="0.3">
      <c r="A185" s="157">
        <f>SUM(A186:A188)</f>
        <v>91</v>
      </c>
      <c r="B185" s="157">
        <f>SUM(B186:B188)</f>
        <v>165</v>
      </c>
      <c r="C185" s="189">
        <f>SUM(C186:C189)</f>
        <v>-74</v>
      </c>
      <c r="D185" s="232">
        <f t="shared" si="10"/>
        <v>-0.44848484848484849</v>
      </c>
      <c r="E185" s="159" t="s">
        <v>17</v>
      </c>
      <c r="F185" s="137">
        <f>SUM(F186:F188)</f>
        <v>1172</v>
      </c>
      <c r="G185" s="137">
        <f>SUM(G186:G188)</f>
        <v>1304</v>
      </c>
      <c r="H185" s="137">
        <f>SUM(H186:H189)</f>
        <v>-132</v>
      </c>
      <c r="I185" s="226">
        <f>H185/G185*1</f>
        <v>-0.10122699386503067</v>
      </c>
    </row>
    <row r="186" spans="1:9" ht="26.1" customHeight="1" thickTop="1" x14ac:dyDescent="0.25">
      <c r="A186" s="136">
        <v>44</v>
      </c>
      <c r="B186" s="134">
        <v>55</v>
      </c>
      <c r="C186" s="133">
        <f>A186-B186</f>
        <v>-11</v>
      </c>
      <c r="D186" s="233">
        <f t="shared" si="10"/>
        <v>-0.2</v>
      </c>
      <c r="E186" s="156" t="s">
        <v>18</v>
      </c>
      <c r="F186" s="133">
        <v>416</v>
      </c>
      <c r="G186" s="134">
        <v>501</v>
      </c>
      <c r="H186" s="158">
        <f>F186-G186</f>
        <v>-85</v>
      </c>
      <c r="I186" s="227">
        <f>H186/G186</f>
        <v>-0.16966067864271456</v>
      </c>
    </row>
    <row r="187" spans="1:9" ht="26.1" customHeight="1" x14ac:dyDescent="0.25">
      <c r="A187" s="136">
        <v>43</v>
      </c>
      <c r="B187" s="134">
        <v>106</v>
      </c>
      <c r="C187" s="133">
        <f>A187-B187</f>
        <v>-63</v>
      </c>
      <c r="D187" s="233">
        <f t="shared" si="10"/>
        <v>-0.59433962264150941</v>
      </c>
      <c r="E187" s="156" t="s">
        <v>19</v>
      </c>
      <c r="F187" s="133">
        <v>710</v>
      </c>
      <c r="G187" s="134">
        <v>769</v>
      </c>
      <c r="H187" s="134">
        <f>F187-G187</f>
        <v>-59</v>
      </c>
      <c r="I187" s="229">
        <f>H187/G187</f>
        <v>-7.6723016905071523E-2</v>
      </c>
    </row>
    <row r="188" spans="1:9" ht="26.1" customHeight="1" thickBot="1" x14ac:dyDescent="0.3">
      <c r="A188" s="61">
        <v>4</v>
      </c>
      <c r="B188" s="62">
        <v>4</v>
      </c>
      <c r="C188" s="61">
        <f>A188-B188</f>
        <v>0</v>
      </c>
      <c r="D188" s="232">
        <f t="shared" si="10"/>
        <v>0</v>
      </c>
      <c r="E188" s="9" t="s">
        <v>20</v>
      </c>
      <c r="F188" s="63">
        <v>46</v>
      </c>
      <c r="G188" s="62">
        <v>34</v>
      </c>
      <c r="H188" s="64">
        <f>F188-G188</f>
        <v>12</v>
      </c>
      <c r="I188" s="230">
        <f>H188/G188</f>
        <v>0.35294117647058826</v>
      </c>
    </row>
    <row r="189" spans="1:9" ht="26.1" customHeight="1" thickTop="1" x14ac:dyDescent="0.25">
      <c r="A189" s="116"/>
      <c r="B189" s="161"/>
      <c r="E189" s="128"/>
      <c r="F189" t="s">
        <v>2</v>
      </c>
    </row>
    <row r="190" spans="1:9" ht="26.1" customHeight="1" x14ac:dyDescent="0.25">
      <c r="A190" s="1"/>
      <c r="B190" s="1"/>
    </row>
    <row r="191" spans="1:9" ht="26.1" customHeight="1" thickBot="1" x14ac:dyDescent="0.3"/>
    <row r="192" spans="1:9" ht="26.1" customHeight="1" thickTop="1" x14ac:dyDescent="0.25">
      <c r="A192" s="124" t="s">
        <v>23</v>
      </c>
      <c r="B192" s="116"/>
      <c r="C192" s="116"/>
      <c r="D192" s="116"/>
      <c r="E192" s="126" t="s">
        <v>31</v>
      </c>
      <c r="F192" s="116"/>
      <c r="G192" s="116"/>
      <c r="H192" s="116"/>
      <c r="I192" s="118"/>
    </row>
    <row r="193" spans="1:10" ht="26.1" customHeight="1" thickBot="1" x14ac:dyDescent="0.3">
      <c r="A193" s="129" t="s">
        <v>1</v>
      </c>
      <c r="G193" s="109" t="s">
        <v>2</v>
      </c>
      <c r="H193" s="110" t="s">
        <v>3</v>
      </c>
      <c r="I193" s="114"/>
    </row>
    <row r="194" spans="1:10" ht="26.1" customHeight="1" thickTop="1" thickBot="1" x14ac:dyDescent="0.3">
      <c r="A194" s="148" t="str">
        <f>A3</f>
        <v xml:space="preserve">     Mes del 1 al 30 de septiembre</v>
      </c>
      <c r="B194" s="130"/>
      <c r="C194" s="130"/>
      <c r="D194" s="111"/>
      <c r="E194" s="119" t="s">
        <v>2</v>
      </c>
      <c r="F194" s="149" t="str">
        <f>F3</f>
        <v>Acumulado al 30 de septiembre</v>
      </c>
      <c r="G194" s="112"/>
      <c r="H194" s="112"/>
      <c r="I194" s="113"/>
    </row>
    <row r="195" spans="1:10" ht="26.1" customHeight="1" thickTop="1" thickBot="1" x14ac:dyDescent="0.35">
      <c r="A195" s="140" t="s">
        <v>2</v>
      </c>
      <c r="B195" s="141" t="s">
        <v>2</v>
      </c>
      <c r="C195" s="150" t="s">
        <v>6</v>
      </c>
      <c r="D195" s="151"/>
      <c r="E195" s="141" t="s">
        <v>7</v>
      </c>
      <c r="F195" s="142" t="s">
        <v>2</v>
      </c>
      <c r="G195" s="141" t="s">
        <v>2</v>
      </c>
      <c r="H195" s="150" t="s">
        <v>6</v>
      </c>
      <c r="I195" s="152"/>
    </row>
    <row r="196" spans="1:10" ht="26.1" customHeight="1" thickTop="1" thickBot="1" x14ac:dyDescent="0.3">
      <c r="A196" s="143">
        <v>2016</v>
      </c>
      <c r="B196" s="144">
        <v>2015</v>
      </c>
      <c r="C196" s="145" t="s">
        <v>8</v>
      </c>
      <c r="D196" s="146" t="s">
        <v>9</v>
      </c>
      <c r="E196" s="147"/>
      <c r="F196" s="143">
        <v>2016</v>
      </c>
      <c r="G196" s="144">
        <v>2015</v>
      </c>
      <c r="H196" s="153" t="s">
        <v>8</v>
      </c>
      <c r="I196" s="153" t="s">
        <v>9</v>
      </c>
    </row>
    <row r="197" spans="1:10" ht="24.75" customHeight="1" thickTop="1" thickBot="1" x14ac:dyDescent="0.3">
      <c r="A197" s="62">
        <f>A198+A204</f>
        <v>55</v>
      </c>
      <c r="B197" s="62">
        <f>B198+B204</f>
        <v>53</v>
      </c>
      <c r="C197" s="133">
        <f>C198+C204</f>
        <v>2</v>
      </c>
      <c r="D197" s="231">
        <f t="shared" ref="D197:D207" si="11">C197/B197*1</f>
        <v>3.7735849056603772E-2</v>
      </c>
      <c r="E197" s="147" t="s">
        <v>10</v>
      </c>
      <c r="F197" s="62">
        <f>F198+F204</f>
        <v>483</v>
      </c>
      <c r="G197" s="62">
        <f>G198+G204</f>
        <v>512</v>
      </c>
      <c r="H197" s="133">
        <f>H198+H204</f>
        <v>-29</v>
      </c>
      <c r="I197" s="226">
        <f>H197/G197*1</f>
        <v>-5.6640625E-2</v>
      </c>
    </row>
    <row r="198" spans="1:10" ht="26.25" customHeight="1" thickTop="1" thickBot="1" x14ac:dyDescent="0.3">
      <c r="A198" s="62">
        <f>SUM(A199:A203)</f>
        <v>11</v>
      </c>
      <c r="B198" s="62">
        <f>SUM(B199:B203)</f>
        <v>9</v>
      </c>
      <c r="C198" s="138">
        <f>SUM(C199:C203)</f>
        <v>2</v>
      </c>
      <c r="D198" s="232">
        <f t="shared" si="11"/>
        <v>0.22222222222222221</v>
      </c>
      <c r="E198" s="147" t="s">
        <v>11</v>
      </c>
      <c r="F198" s="62">
        <f>SUM(F199:F203)</f>
        <v>91</v>
      </c>
      <c r="G198" s="62">
        <f>SUM(G199:G203)</f>
        <v>80</v>
      </c>
      <c r="H198" s="137">
        <f>SUM(H199:H203)</f>
        <v>11</v>
      </c>
      <c r="I198" s="226">
        <f>H198/G198*1</f>
        <v>0.13750000000000001</v>
      </c>
    </row>
    <row r="199" spans="1:10" ht="26.1" customHeight="1" thickTop="1" x14ac:dyDescent="0.25">
      <c r="A199" s="136">
        <v>0</v>
      </c>
      <c r="B199" s="134">
        <v>0</v>
      </c>
      <c r="C199" s="133">
        <f>A199-B199</f>
        <v>0</v>
      </c>
      <c r="D199" s="233">
        <v>0</v>
      </c>
      <c r="E199" s="156" t="s">
        <v>12</v>
      </c>
      <c r="F199" s="133">
        <v>3</v>
      </c>
      <c r="G199" s="134">
        <v>1</v>
      </c>
      <c r="H199" s="158">
        <f>F199-G199</f>
        <v>2</v>
      </c>
      <c r="I199" s="233">
        <f>H199/G199*1</f>
        <v>2</v>
      </c>
      <c r="J199" s="213"/>
    </row>
    <row r="200" spans="1:10" ht="26.1" customHeight="1" x14ac:dyDescent="0.25">
      <c r="A200" s="136">
        <v>1</v>
      </c>
      <c r="B200" s="134">
        <v>1</v>
      </c>
      <c r="C200" s="133">
        <f>A200-B200</f>
        <v>0</v>
      </c>
      <c r="D200" s="228">
        <f>C200/B200*1</f>
        <v>0</v>
      </c>
      <c r="E200" s="156" t="s">
        <v>13</v>
      </c>
      <c r="F200" s="133">
        <v>3</v>
      </c>
      <c r="G200" s="134">
        <v>6</v>
      </c>
      <c r="H200" s="134">
        <f>F200-G200</f>
        <v>-3</v>
      </c>
      <c r="I200" s="228">
        <f>H200/G200*1</f>
        <v>-0.5</v>
      </c>
    </row>
    <row r="201" spans="1:10" ht="26.1" customHeight="1" thickBot="1" x14ac:dyDescent="0.3">
      <c r="A201" s="136">
        <v>0</v>
      </c>
      <c r="B201" s="134">
        <v>0</v>
      </c>
      <c r="C201" s="133">
        <f>A201-B201</f>
        <v>0</v>
      </c>
      <c r="D201" s="236">
        <v>0</v>
      </c>
      <c r="E201" s="156" t="s">
        <v>14</v>
      </c>
      <c r="F201" s="133">
        <v>0</v>
      </c>
      <c r="G201" s="134">
        <v>0</v>
      </c>
      <c r="H201" s="134">
        <f>F201-G201</f>
        <v>0</v>
      </c>
      <c r="I201" s="225">
        <v>0</v>
      </c>
    </row>
    <row r="202" spans="1:10" ht="26.1" customHeight="1" thickTop="1" x14ac:dyDescent="0.25">
      <c r="A202" s="136">
        <v>3</v>
      </c>
      <c r="B202" s="134">
        <v>1</v>
      </c>
      <c r="C202" s="133">
        <f>A202-B202</f>
        <v>2</v>
      </c>
      <c r="D202" s="233">
        <f t="shared" si="11"/>
        <v>2</v>
      </c>
      <c r="E202" s="156" t="s">
        <v>15</v>
      </c>
      <c r="F202" s="133">
        <v>7</v>
      </c>
      <c r="G202" s="134">
        <v>13</v>
      </c>
      <c r="H202" s="134">
        <f>F202-G202</f>
        <v>-6</v>
      </c>
      <c r="I202" s="235">
        <f>H202/G202</f>
        <v>-0.46153846153846156</v>
      </c>
    </row>
    <row r="203" spans="1:10" ht="26.1" customHeight="1" thickBot="1" x14ac:dyDescent="0.3">
      <c r="A203" s="136">
        <v>7</v>
      </c>
      <c r="B203" s="134">
        <v>7</v>
      </c>
      <c r="C203" s="133">
        <f>A203-B203</f>
        <v>0</v>
      </c>
      <c r="D203" s="232">
        <f t="shared" si="11"/>
        <v>0</v>
      </c>
      <c r="E203" s="156" t="s">
        <v>16</v>
      </c>
      <c r="F203" s="133">
        <v>78</v>
      </c>
      <c r="G203" s="134">
        <v>60</v>
      </c>
      <c r="H203" s="64">
        <f>F203-G203</f>
        <v>18</v>
      </c>
      <c r="I203" s="230">
        <f>H203/G203</f>
        <v>0.3</v>
      </c>
    </row>
    <row r="204" spans="1:10" ht="26.1" customHeight="1" thickTop="1" thickBot="1" x14ac:dyDescent="0.3">
      <c r="A204" s="137">
        <f>SUM(A205:A207)</f>
        <v>44</v>
      </c>
      <c r="B204" s="137">
        <f>SUM(B205:B207)</f>
        <v>44</v>
      </c>
      <c r="C204" s="138">
        <f>SUM(C205:C208)</f>
        <v>0</v>
      </c>
      <c r="D204" s="232">
        <f t="shared" si="11"/>
        <v>0</v>
      </c>
      <c r="E204" s="159" t="s">
        <v>17</v>
      </c>
      <c r="F204" s="137">
        <f>SUM(F205:F207)</f>
        <v>392</v>
      </c>
      <c r="G204" s="137">
        <f>SUM(G205:G207)</f>
        <v>432</v>
      </c>
      <c r="H204" s="137">
        <f>SUM(H205:H208)</f>
        <v>-40</v>
      </c>
      <c r="I204" s="226">
        <f>H204/G204*1</f>
        <v>-9.2592592592592587E-2</v>
      </c>
    </row>
    <row r="205" spans="1:10" ht="26.1" customHeight="1" thickTop="1" x14ac:dyDescent="0.25">
      <c r="A205" s="136">
        <v>15</v>
      </c>
      <c r="B205" s="134">
        <v>19</v>
      </c>
      <c r="C205" s="133">
        <f>A205-B205</f>
        <v>-4</v>
      </c>
      <c r="D205" s="233">
        <f t="shared" si="11"/>
        <v>-0.21052631578947367</v>
      </c>
      <c r="E205" s="156" t="s">
        <v>18</v>
      </c>
      <c r="F205" s="133">
        <v>133</v>
      </c>
      <c r="G205" s="134">
        <v>191</v>
      </c>
      <c r="H205" s="158">
        <f>F205-G205</f>
        <v>-58</v>
      </c>
      <c r="I205" s="227">
        <f>H205/G205</f>
        <v>-0.30366492146596857</v>
      </c>
    </row>
    <row r="206" spans="1:10" ht="26.1" customHeight="1" x14ac:dyDescent="0.25">
      <c r="A206" s="136">
        <v>27</v>
      </c>
      <c r="B206" s="134">
        <v>22</v>
      </c>
      <c r="C206" s="136">
        <f>A206-B206</f>
        <v>5</v>
      </c>
      <c r="D206" s="228">
        <f t="shared" si="11"/>
        <v>0.22727272727272727</v>
      </c>
      <c r="E206" s="156" t="s">
        <v>19</v>
      </c>
      <c r="F206" s="133">
        <v>243</v>
      </c>
      <c r="G206" s="134">
        <v>232</v>
      </c>
      <c r="H206" s="134">
        <f>F206-G206</f>
        <v>11</v>
      </c>
      <c r="I206" s="229">
        <f>H206/G206</f>
        <v>4.7413793103448273E-2</v>
      </c>
    </row>
    <row r="207" spans="1:10" ht="26.1" customHeight="1" thickBot="1" x14ac:dyDescent="0.3">
      <c r="A207" s="61">
        <v>2</v>
      </c>
      <c r="B207" s="62">
        <v>3</v>
      </c>
      <c r="C207" s="61">
        <f>A207-B207</f>
        <v>-1</v>
      </c>
      <c r="D207" s="232">
        <f t="shared" si="11"/>
        <v>-0.33333333333333331</v>
      </c>
      <c r="E207" s="9" t="s">
        <v>20</v>
      </c>
      <c r="F207" s="63">
        <v>16</v>
      </c>
      <c r="G207" s="62">
        <v>9</v>
      </c>
      <c r="H207" s="64">
        <f>F207-G207</f>
        <v>7</v>
      </c>
      <c r="I207" s="230">
        <f>H207/G207</f>
        <v>0.77777777777777779</v>
      </c>
    </row>
    <row r="208" spans="1:10" ht="26.1" customHeight="1" thickTop="1" x14ac:dyDescent="0.25">
      <c r="G208" s="161"/>
    </row>
    <row r="209" spans="1:9" ht="26.1" customHeight="1" thickBot="1" x14ac:dyDescent="0.3"/>
    <row r="210" spans="1:9" ht="26.1" customHeight="1" thickTop="1" x14ac:dyDescent="0.25">
      <c r="A210" s="124" t="s">
        <v>23</v>
      </c>
      <c r="B210" s="116"/>
      <c r="C210" s="116"/>
      <c r="D210" s="116"/>
      <c r="E210" s="126" t="s">
        <v>32</v>
      </c>
      <c r="F210" s="116"/>
      <c r="G210" s="116"/>
      <c r="H210" s="116"/>
      <c r="I210" s="118"/>
    </row>
    <row r="211" spans="1:9" ht="26.1" customHeight="1" thickBot="1" x14ac:dyDescent="0.3">
      <c r="A211" s="129" t="s">
        <v>1</v>
      </c>
      <c r="G211" s="109" t="s">
        <v>2</v>
      </c>
      <c r="H211" s="110" t="s">
        <v>3</v>
      </c>
      <c r="I211" s="114"/>
    </row>
    <row r="212" spans="1:9" ht="26.1" customHeight="1" thickTop="1" thickBot="1" x14ac:dyDescent="0.3">
      <c r="A212" s="148" t="str">
        <f>A3</f>
        <v xml:space="preserve">     Mes del 1 al 30 de septiembre</v>
      </c>
      <c r="B212" s="130"/>
      <c r="C212" s="130"/>
      <c r="D212" s="111"/>
      <c r="E212" s="119" t="s">
        <v>2</v>
      </c>
      <c r="F212" s="149" t="str">
        <f>F3</f>
        <v>Acumulado al 30 de septiembre</v>
      </c>
      <c r="G212" s="112"/>
      <c r="H212" s="112"/>
      <c r="I212" s="113"/>
    </row>
    <row r="213" spans="1:9" ht="26.1" customHeight="1" thickTop="1" thickBot="1" x14ac:dyDescent="0.35">
      <c r="A213" s="140" t="s">
        <v>2</v>
      </c>
      <c r="B213" s="141" t="s">
        <v>2</v>
      </c>
      <c r="C213" s="150" t="s">
        <v>6</v>
      </c>
      <c r="D213" s="151"/>
      <c r="E213" s="141" t="s">
        <v>7</v>
      </c>
      <c r="F213" s="142" t="s">
        <v>2</v>
      </c>
      <c r="G213" s="141" t="s">
        <v>2</v>
      </c>
      <c r="H213" s="150" t="s">
        <v>6</v>
      </c>
      <c r="I213" s="152"/>
    </row>
    <row r="214" spans="1:9" ht="26.25" customHeight="1" thickTop="1" thickBot="1" x14ac:dyDescent="0.3">
      <c r="A214" s="143">
        <v>2016</v>
      </c>
      <c r="B214" s="144">
        <v>2015</v>
      </c>
      <c r="C214" s="145" t="s">
        <v>8</v>
      </c>
      <c r="D214" s="146" t="s">
        <v>9</v>
      </c>
      <c r="E214" s="147"/>
      <c r="F214" s="143">
        <v>2016</v>
      </c>
      <c r="G214" s="144">
        <v>2015</v>
      </c>
      <c r="H214" s="153" t="s">
        <v>8</v>
      </c>
      <c r="I214" s="153" t="s">
        <v>9</v>
      </c>
    </row>
    <row r="215" spans="1:9" ht="26.25" customHeight="1" thickTop="1" thickBot="1" x14ac:dyDescent="0.3">
      <c r="A215" s="62">
        <f>A216+A222</f>
        <v>118</v>
      </c>
      <c r="B215" s="62">
        <f>B216+B222</f>
        <v>119</v>
      </c>
      <c r="C215" s="133">
        <f>C216+C222</f>
        <v>-1</v>
      </c>
      <c r="D215" s="231">
        <f>C215/B215*1</f>
        <v>-8.4033613445378148E-3</v>
      </c>
      <c r="E215" s="147" t="s">
        <v>10</v>
      </c>
      <c r="F215" s="62">
        <f>F216+F222</f>
        <v>1062</v>
      </c>
      <c r="G215" s="62">
        <f>G216+G222</f>
        <v>1069</v>
      </c>
      <c r="H215" s="133">
        <f>H216+H222</f>
        <v>-7</v>
      </c>
      <c r="I215" s="226">
        <f>H215/G215*1</f>
        <v>-6.5481758652946682E-3</v>
      </c>
    </row>
    <row r="216" spans="1:9" ht="26.25" customHeight="1" thickTop="1" thickBot="1" x14ac:dyDescent="0.3">
      <c r="A216" s="62">
        <f>SUM(A217:A221)</f>
        <v>25</v>
      </c>
      <c r="B216" s="62">
        <f>SUM(B217:B221)</f>
        <v>15</v>
      </c>
      <c r="C216" s="138">
        <f>SUM(C217:C221)</f>
        <v>10</v>
      </c>
      <c r="D216" s="232">
        <f>C216/B216*1</f>
        <v>0.66666666666666663</v>
      </c>
      <c r="E216" s="147" t="s">
        <v>11</v>
      </c>
      <c r="F216" s="62">
        <f>SUM(F217:F221)</f>
        <v>220</v>
      </c>
      <c r="G216" s="62">
        <f>SUM(G217:G221)</f>
        <v>227</v>
      </c>
      <c r="H216" s="137">
        <f>SUM(H217:H221)</f>
        <v>-7</v>
      </c>
      <c r="I216" s="226">
        <f>H216/G216*1</f>
        <v>-3.0837004405286344E-2</v>
      </c>
    </row>
    <row r="217" spans="1:9" ht="26.1" customHeight="1" thickTop="1" x14ac:dyDescent="0.25">
      <c r="A217" s="136">
        <v>1</v>
      </c>
      <c r="B217" s="134">
        <v>0</v>
      </c>
      <c r="C217" s="133">
        <f>A217-B217</f>
        <v>1</v>
      </c>
      <c r="D217" s="228">
        <v>0</v>
      </c>
      <c r="E217" s="156" t="s">
        <v>12</v>
      </c>
      <c r="F217" s="133">
        <v>20</v>
      </c>
      <c r="G217" s="134">
        <v>20</v>
      </c>
      <c r="H217" s="158">
        <f>F217-G217</f>
        <v>0</v>
      </c>
      <c r="I217" s="228">
        <f>H217/G217*1</f>
        <v>0</v>
      </c>
    </row>
    <row r="218" spans="1:9" ht="26.1" customHeight="1" x14ac:dyDescent="0.25">
      <c r="A218" s="136">
        <v>2</v>
      </c>
      <c r="B218" s="134">
        <v>0</v>
      </c>
      <c r="C218" s="133">
        <f>A218-B218</f>
        <v>2</v>
      </c>
      <c r="D218" s="228">
        <v>0</v>
      </c>
      <c r="E218" s="156" t="s">
        <v>13</v>
      </c>
      <c r="F218" s="133">
        <v>7</v>
      </c>
      <c r="G218" s="134">
        <v>6</v>
      </c>
      <c r="H218" s="134">
        <f>F218-G218</f>
        <v>1</v>
      </c>
      <c r="I218" s="228">
        <f>H218/G218*1</f>
        <v>0.16666666666666666</v>
      </c>
    </row>
    <row r="219" spans="1:9" ht="26.1" customHeight="1" x14ac:dyDescent="0.25">
      <c r="A219" s="136">
        <v>0</v>
      </c>
      <c r="B219" s="134">
        <v>0</v>
      </c>
      <c r="C219" s="133">
        <f>A219-B219</f>
        <v>0</v>
      </c>
      <c r="D219" s="236">
        <v>0</v>
      </c>
      <c r="E219" s="156" t="s">
        <v>14</v>
      </c>
      <c r="F219" s="133">
        <v>0</v>
      </c>
      <c r="G219" s="134">
        <v>0</v>
      </c>
      <c r="H219" s="134">
        <f>F219-G219</f>
        <v>0</v>
      </c>
      <c r="I219" s="225">
        <v>0</v>
      </c>
    </row>
    <row r="220" spans="1:9" ht="26.1" customHeight="1" x14ac:dyDescent="0.25">
      <c r="A220" s="136">
        <v>6</v>
      </c>
      <c r="B220" s="134">
        <v>3</v>
      </c>
      <c r="C220" s="133">
        <f>A220-B220</f>
        <v>3</v>
      </c>
      <c r="D220" s="233">
        <f t="shared" ref="D220:D225" si="12">C220/B220*1</f>
        <v>1</v>
      </c>
      <c r="E220" s="156" t="s">
        <v>15</v>
      </c>
      <c r="F220" s="133">
        <v>54</v>
      </c>
      <c r="G220" s="134">
        <v>64</v>
      </c>
      <c r="H220" s="134">
        <f>F220-G220</f>
        <v>-10</v>
      </c>
      <c r="I220" s="229">
        <f>H220/G220</f>
        <v>-0.15625</v>
      </c>
    </row>
    <row r="221" spans="1:9" ht="26.1" customHeight="1" thickBot="1" x14ac:dyDescent="0.3">
      <c r="A221" s="136">
        <v>16</v>
      </c>
      <c r="B221" s="134">
        <v>12</v>
      </c>
      <c r="C221" s="133">
        <f>A221-B221</f>
        <v>4</v>
      </c>
      <c r="D221" s="233">
        <f t="shared" si="12"/>
        <v>0.33333333333333331</v>
      </c>
      <c r="E221" s="156" t="s">
        <v>16</v>
      </c>
      <c r="F221" s="133">
        <v>139</v>
      </c>
      <c r="G221" s="134">
        <v>137</v>
      </c>
      <c r="H221" s="64">
        <f>F221-G221</f>
        <v>2</v>
      </c>
      <c r="I221" s="230">
        <f>H221/G221</f>
        <v>1.4598540145985401E-2</v>
      </c>
    </row>
    <row r="222" spans="1:9" ht="26.1" customHeight="1" thickTop="1" thickBot="1" x14ac:dyDescent="0.3">
      <c r="A222" s="137">
        <f>SUM(A223:A225)</f>
        <v>93</v>
      </c>
      <c r="B222" s="137">
        <f>SUM(B223:B225)</f>
        <v>104</v>
      </c>
      <c r="C222" s="138">
        <f>SUM(C223:C226)</f>
        <v>-11</v>
      </c>
      <c r="D222" s="231">
        <f t="shared" si="12"/>
        <v>-0.10576923076923077</v>
      </c>
      <c r="E222" s="159" t="s">
        <v>17</v>
      </c>
      <c r="F222" s="137">
        <f>SUM(F223:F225)</f>
        <v>842</v>
      </c>
      <c r="G222" s="137">
        <f>SUM(G223:G225)</f>
        <v>842</v>
      </c>
      <c r="H222" s="137">
        <f>SUM(H223:H226)</f>
        <v>0</v>
      </c>
      <c r="I222" s="226">
        <f>H222/G222*1</f>
        <v>0</v>
      </c>
    </row>
    <row r="223" spans="1:9" ht="26.1" customHeight="1" thickTop="1" x14ac:dyDescent="0.25">
      <c r="A223" s="136">
        <v>38</v>
      </c>
      <c r="B223" s="134">
        <v>30</v>
      </c>
      <c r="C223" s="133">
        <f>A223-B223</f>
        <v>8</v>
      </c>
      <c r="D223" s="233">
        <f t="shared" si="12"/>
        <v>0.26666666666666666</v>
      </c>
      <c r="E223" s="156" t="s">
        <v>18</v>
      </c>
      <c r="F223" s="133">
        <v>269</v>
      </c>
      <c r="G223" s="134">
        <v>250</v>
      </c>
      <c r="H223" s="158">
        <f>F223-G223</f>
        <v>19</v>
      </c>
      <c r="I223" s="227">
        <f>H223/G223</f>
        <v>7.5999999999999998E-2</v>
      </c>
    </row>
    <row r="224" spans="1:9" ht="26.1" customHeight="1" x14ac:dyDescent="0.25">
      <c r="A224" s="136">
        <v>54</v>
      </c>
      <c r="B224" s="134">
        <v>70</v>
      </c>
      <c r="C224" s="133">
        <f>A224-B224</f>
        <v>-16</v>
      </c>
      <c r="D224" s="233">
        <f t="shared" si="12"/>
        <v>-0.22857142857142856</v>
      </c>
      <c r="E224" s="156" t="s">
        <v>19</v>
      </c>
      <c r="F224" s="133">
        <v>532</v>
      </c>
      <c r="G224" s="134">
        <v>543</v>
      </c>
      <c r="H224" s="134">
        <f>F224-G224</f>
        <v>-11</v>
      </c>
      <c r="I224" s="229">
        <f>H224/G224</f>
        <v>-2.0257826887661142E-2</v>
      </c>
    </row>
    <row r="225" spans="1:9" ht="26.1" customHeight="1" thickBot="1" x14ac:dyDescent="0.3">
      <c r="A225" s="61">
        <v>1</v>
      </c>
      <c r="B225" s="62">
        <v>4</v>
      </c>
      <c r="C225" s="61">
        <f>A225-B225</f>
        <v>-3</v>
      </c>
      <c r="D225" s="232">
        <f t="shared" si="12"/>
        <v>-0.75</v>
      </c>
      <c r="E225" s="9" t="s">
        <v>20</v>
      </c>
      <c r="F225" s="63">
        <v>41</v>
      </c>
      <c r="G225" s="62">
        <v>49</v>
      </c>
      <c r="H225" s="64">
        <f>F225-G225</f>
        <v>-8</v>
      </c>
      <c r="I225" s="230">
        <f>H225/G225</f>
        <v>-0.16326530612244897</v>
      </c>
    </row>
    <row r="226" spans="1:9" ht="26.1" customHeight="1" thickTop="1" x14ac:dyDescent="0.25"/>
    <row r="227" spans="1:9" ht="26.1" customHeight="1" x14ac:dyDescent="0.25"/>
    <row r="228" spans="1:9" ht="26.1" customHeight="1" thickBot="1" x14ac:dyDescent="0.3"/>
    <row r="229" spans="1:9" ht="26.1" customHeight="1" thickTop="1" x14ac:dyDescent="0.25">
      <c r="A229" s="124" t="s">
        <v>23</v>
      </c>
      <c r="B229" s="116"/>
      <c r="C229" s="116"/>
      <c r="D229" s="116"/>
      <c r="E229" s="126" t="s">
        <v>33</v>
      </c>
      <c r="F229" s="116"/>
      <c r="G229" s="116"/>
      <c r="H229" s="116"/>
      <c r="I229" s="118"/>
    </row>
    <row r="230" spans="1:9" ht="26.1" customHeight="1" thickBot="1" x14ac:dyDescent="0.3">
      <c r="A230" s="129" t="s">
        <v>1</v>
      </c>
      <c r="G230" s="109" t="s">
        <v>2</v>
      </c>
      <c r="H230" s="110" t="s">
        <v>3</v>
      </c>
      <c r="I230" s="114"/>
    </row>
    <row r="231" spans="1:9" ht="26.1" customHeight="1" thickTop="1" thickBot="1" x14ac:dyDescent="0.3">
      <c r="A231" s="148" t="str">
        <f>A3</f>
        <v xml:space="preserve">     Mes del 1 al 30 de septiembre</v>
      </c>
      <c r="B231" s="130"/>
      <c r="C231" s="130"/>
      <c r="D231" s="111"/>
      <c r="E231" s="119" t="s">
        <v>2</v>
      </c>
      <c r="F231" s="149" t="str">
        <f>F3</f>
        <v>Acumulado al 30 de septiembre</v>
      </c>
      <c r="G231" s="112"/>
      <c r="H231" s="112"/>
      <c r="I231" s="113"/>
    </row>
    <row r="232" spans="1:9" ht="26.25" customHeight="1" thickTop="1" thickBot="1" x14ac:dyDescent="0.35">
      <c r="A232" s="140" t="s">
        <v>2</v>
      </c>
      <c r="B232" s="141" t="s">
        <v>2</v>
      </c>
      <c r="C232" s="150" t="s">
        <v>6</v>
      </c>
      <c r="D232" s="151"/>
      <c r="E232" s="141" t="s">
        <v>7</v>
      </c>
      <c r="F232" s="142" t="s">
        <v>2</v>
      </c>
      <c r="G232" s="141" t="s">
        <v>2</v>
      </c>
      <c r="H232" s="150" t="s">
        <v>6</v>
      </c>
      <c r="I232" s="152"/>
    </row>
    <row r="233" spans="1:9" ht="26.25" customHeight="1" thickTop="1" thickBot="1" x14ac:dyDescent="0.3">
      <c r="A233" s="143">
        <v>2016</v>
      </c>
      <c r="B233" s="144">
        <v>2015</v>
      </c>
      <c r="C233" s="153" t="s">
        <v>8</v>
      </c>
      <c r="D233" s="146" t="s">
        <v>9</v>
      </c>
      <c r="E233" s="147"/>
      <c r="F233" s="143">
        <v>2016</v>
      </c>
      <c r="G233" s="144">
        <v>2015</v>
      </c>
      <c r="H233" s="153" t="s">
        <v>8</v>
      </c>
      <c r="I233" s="153" t="s">
        <v>9</v>
      </c>
    </row>
    <row r="234" spans="1:9" ht="26.25" customHeight="1" thickTop="1" thickBot="1" x14ac:dyDescent="0.3">
      <c r="A234" s="62">
        <f>A235+A241</f>
        <v>80</v>
      </c>
      <c r="B234" s="62">
        <f>B235+B241</f>
        <v>90</v>
      </c>
      <c r="C234" s="63">
        <f>C235+C241</f>
        <v>-12</v>
      </c>
      <c r="D234" s="231">
        <f t="shared" ref="D234:D244" si="13">C234/B234*1</f>
        <v>-0.13333333333333333</v>
      </c>
      <c r="E234" s="147" t="s">
        <v>10</v>
      </c>
      <c r="F234" s="62">
        <f>F235+F241</f>
        <v>858</v>
      </c>
      <c r="G234" s="62">
        <f>G235+G241</f>
        <v>904</v>
      </c>
      <c r="H234" s="133">
        <f>H235+H241</f>
        <v>-46</v>
      </c>
      <c r="I234" s="226">
        <f>H234/G234*1</f>
        <v>-5.0884955752212392E-2</v>
      </c>
    </row>
    <row r="235" spans="1:9" ht="26.1" customHeight="1" thickTop="1" thickBot="1" x14ac:dyDescent="0.3">
      <c r="A235" s="62">
        <f>SUM(A236:A240)</f>
        <v>5</v>
      </c>
      <c r="B235" s="62">
        <f>SUM(B236:B240)</f>
        <v>17</v>
      </c>
      <c r="C235" s="138">
        <f>SUM(C236:C240)</f>
        <v>-12</v>
      </c>
      <c r="D235" s="232">
        <f t="shared" si="13"/>
        <v>-0.70588235294117652</v>
      </c>
      <c r="E235" s="147" t="s">
        <v>11</v>
      </c>
      <c r="F235" s="62">
        <f>SUM(F236:F240)</f>
        <v>123</v>
      </c>
      <c r="G235" s="62">
        <f>SUM(G236:G240)</f>
        <v>129</v>
      </c>
      <c r="H235" s="137">
        <f>SUM(H236:H240)</f>
        <v>-6</v>
      </c>
      <c r="I235" s="226">
        <f>H235/G235*1</f>
        <v>-4.6511627906976744E-2</v>
      </c>
    </row>
    <row r="236" spans="1:9" ht="26.1" customHeight="1" thickTop="1" x14ac:dyDescent="0.25">
      <c r="A236" s="136">
        <v>0</v>
      </c>
      <c r="B236" s="134">
        <v>0</v>
      </c>
      <c r="C236" s="133">
        <f>A236-B236</f>
        <v>0</v>
      </c>
      <c r="D236" s="233">
        <v>0</v>
      </c>
      <c r="E236" s="156" t="s">
        <v>12</v>
      </c>
      <c r="F236" s="133">
        <v>15</v>
      </c>
      <c r="G236" s="134">
        <v>13</v>
      </c>
      <c r="H236" s="158">
        <f>F236-G236</f>
        <v>2</v>
      </c>
      <c r="I236" s="244">
        <f>H236/G236</f>
        <v>0.15384615384615385</v>
      </c>
    </row>
    <row r="237" spans="1:9" ht="26.1" customHeight="1" x14ac:dyDescent="0.25">
      <c r="A237" s="136">
        <v>1</v>
      </c>
      <c r="B237" s="134">
        <v>0</v>
      </c>
      <c r="C237" s="133">
        <f>A237-B237</f>
        <v>1</v>
      </c>
      <c r="D237" s="228">
        <v>0</v>
      </c>
      <c r="E237" s="156" t="s">
        <v>13</v>
      </c>
      <c r="F237" s="133">
        <v>2</v>
      </c>
      <c r="G237" s="134">
        <v>1</v>
      </c>
      <c r="H237" s="134">
        <f>F237-G237</f>
        <v>1</v>
      </c>
      <c r="I237" s="225">
        <f>H237/G237*1</f>
        <v>1</v>
      </c>
    </row>
    <row r="238" spans="1:9" ht="26.1" customHeight="1" x14ac:dyDescent="0.25">
      <c r="A238" s="136">
        <v>0</v>
      </c>
      <c r="B238" s="134">
        <v>0</v>
      </c>
      <c r="C238" s="133">
        <f>A238-B238</f>
        <v>0</v>
      </c>
      <c r="D238" s="236">
        <v>0</v>
      </c>
      <c r="E238" s="156" t="s">
        <v>14</v>
      </c>
      <c r="F238" s="133">
        <v>0</v>
      </c>
      <c r="G238" s="134">
        <v>0</v>
      </c>
      <c r="H238" s="134">
        <f>F238-G238</f>
        <v>0</v>
      </c>
      <c r="I238" s="225">
        <v>0</v>
      </c>
    </row>
    <row r="239" spans="1:9" ht="26.1" customHeight="1" x14ac:dyDescent="0.25">
      <c r="A239" s="136">
        <v>1</v>
      </c>
      <c r="B239" s="134">
        <v>12</v>
      </c>
      <c r="C239" s="133">
        <f>A239-B239</f>
        <v>-11</v>
      </c>
      <c r="D239" s="233">
        <f t="shared" si="13"/>
        <v>-0.91666666666666663</v>
      </c>
      <c r="E239" s="156" t="s">
        <v>15</v>
      </c>
      <c r="F239" s="133">
        <v>35</v>
      </c>
      <c r="G239" s="134">
        <v>43</v>
      </c>
      <c r="H239" s="134">
        <f>F239-G239</f>
        <v>-8</v>
      </c>
      <c r="I239" s="244">
        <f>H239/G239</f>
        <v>-0.18604651162790697</v>
      </c>
    </row>
    <row r="240" spans="1:9" ht="26.1" customHeight="1" thickBot="1" x14ac:dyDescent="0.3">
      <c r="A240" s="136">
        <v>3</v>
      </c>
      <c r="B240" s="134">
        <v>5</v>
      </c>
      <c r="C240" s="62">
        <f>A240-B240</f>
        <v>-2</v>
      </c>
      <c r="D240" s="233">
        <f t="shared" si="13"/>
        <v>-0.4</v>
      </c>
      <c r="E240" s="156" t="s">
        <v>16</v>
      </c>
      <c r="F240" s="133">
        <v>71</v>
      </c>
      <c r="G240" s="134">
        <v>72</v>
      </c>
      <c r="H240" s="64">
        <f>F240-G240</f>
        <v>-1</v>
      </c>
      <c r="I240" s="245">
        <f>H240/G240</f>
        <v>-1.3888888888888888E-2</v>
      </c>
    </row>
    <row r="241" spans="1:21" ht="26.1" customHeight="1" thickTop="1" thickBot="1" x14ac:dyDescent="0.3">
      <c r="A241" s="137">
        <f>SUM(A242:A244)</f>
        <v>75</v>
      </c>
      <c r="B241" s="137">
        <f>SUM(B242:B244)</f>
        <v>73</v>
      </c>
      <c r="C241" s="63">
        <f>C242+C247</f>
        <v>0</v>
      </c>
      <c r="D241" s="231">
        <f t="shared" si="13"/>
        <v>0</v>
      </c>
      <c r="E241" s="159" t="s">
        <v>17</v>
      </c>
      <c r="F241" s="137">
        <f>SUM(F242:F244)</f>
        <v>735</v>
      </c>
      <c r="G241" s="137">
        <f>SUM(G242:G244)</f>
        <v>775</v>
      </c>
      <c r="H241" s="138">
        <f>SUM(H242:H245)</f>
        <v>-40</v>
      </c>
      <c r="I241" s="247">
        <f>H241/G241*1</f>
        <v>-5.1612903225806452E-2</v>
      </c>
    </row>
    <row r="242" spans="1:21" ht="26.1" customHeight="1" thickTop="1" x14ac:dyDescent="0.25">
      <c r="A242" s="136">
        <v>25</v>
      </c>
      <c r="B242" s="134">
        <v>25</v>
      </c>
      <c r="C242" s="133">
        <f>A242-B242</f>
        <v>0</v>
      </c>
      <c r="D242" s="233">
        <f t="shared" si="13"/>
        <v>0</v>
      </c>
      <c r="E242" s="156" t="s">
        <v>18</v>
      </c>
      <c r="F242" s="133">
        <v>229</v>
      </c>
      <c r="G242" s="134">
        <v>261</v>
      </c>
      <c r="H242" s="158">
        <f>F242-G242</f>
        <v>-32</v>
      </c>
      <c r="I242" s="246">
        <f>H242/G242</f>
        <v>-0.12260536398467432</v>
      </c>
    </row>
    <row r="243" spans="1:21" ht="26.1" customHeight="1" x14ac:dyDescent="0.25">
      <c r="A243" s="136">
        <v>40</v>
      </c>
      <c r="B243" s="134">
        <v>36</v>
      </c>
      <c r="C243" s="136">
        <f>A243-B243</f>
        <v>4</v>
      </c>
      <c r="D243" s="228">
        <f t="shared" si="13"/>
        <v>0.1111111111111111</v>
      </c>
      <c r="E243" s="156" t="s">
        <v>19</v>
      </c>
      <c r="F243" s="133">
        <v>436</v>
      </c>
      <c r="G243" s="134">
        <v>430</v>
      </c>
      <c r="H243" s="134">
        <f>F243-G243</f>
        <v>6</v>
      </c>
      <c r="I243" s="244">
        <f>H243/G243</f>
        <v>1.3953488372093023E-2</v>
      </c>
    </row>
    <row r="244" spans="1:21" ht="26.1" customHeight="1" thickBot="1" x14ac:dyDescent="0.3">
      <c r="A244" s="61">
        <v>10</v>
      </c>
      <c r="B244" s="62">
        <v>12</v>
      </c>
      <c r="C244" s="61">
        <f>A244-B244</f>
        <v>-2</v>
      </c>
      <c r="D244" s="232">
        <f t="shared" si="13"/>
        <v>-0.16666666666666666</v>
      </c>
      <c r="E244" s="9" t="s">
        <v>20</v>
      </c>
      <c r="F244" s="63">
        <v>70</v>
      </c>
      <c r="G244" s="62">
        <v>84</v>
      </c>
      <c r="H244" s="64">
        <f>F244-G244</f>
        <v>-14</v>
      </c>
      <c r="I244" s="245">
        <f>H244/G244</f>
        <v>-0.16666666666666666</v>
      </c>
    </row>
    <row r="245" spans="1:21" ht="26.1" customHeight="1" thickTop="1" x14ac:dyDescent="0.25"/>
    <row r="246" spans="1:21" ht="26.1" customHeight="1" x14ac:dyDescent="0.25"/>
    <row r="247" spans="1:21" ht="26.1" customHeight="1" thickBot="1" x14ac:dyDescent="0.3"/>
    <row r="248" spans="1:21" ht="26.1" customHeight="1" thickTop="1" x14ac:dyDescent="0.25">
      <c r="A248" s="124" t="s">
        <v>23</v>
      </c>
      <c r="B248" s="116"/>
      <c r="C248" s="116"/>
      <c r="D248" s="116"/>
      <c r="E248" s="126" t="s">
        <v>34</v>
      </c>
      <c r="F248" s="116"/>
      <c r="G248" s="116"/>
      <c r="H248" s="116"/>
      <c r="I248" s="118"/>
    </row>
    <row r="249" spans="1:21" ht="26.1" customHeight="1" thickBot="1" x14ac:dyDescent="0.3">
      <c r="A249" s="129" t="s">
        <v>1</v>
      </c>
      <c r="G249" s="109" t="s">
        <v>2</v>
      </c>
      <c r="H249" s="110" t="s">
        <v>3</v>
      </c>
      <c r="I249" s="114"/>
    </row>
    <row r="250" spans="1:21" ht="26.1" customHeight="1" thickTop="1" thickBot="1" x14ac:dyDescent="0.3">
      <c r="A250" s="148" t="str">
        <f>A3</f>
        <v xml:space="preserve">     Mes del 1 al 30 de septiembre</v>
      </c>
      <c r="B250" s="130"/>
      <c r="C250" s="130"/>
      <c r="D250" s="111"/>
      <c r="E250" s="119" t="s">
        <v>2</v>
      </c>
      <c r="F250" s="149" t="str">
        <f>F3</f>
        <v>Acumulado al 30 de septiembre</v>
      </c>
      <c r="G250" s="112"/>
      <c r="H250" s="112"/>
      <c r="I250" s="113"/>
    </row>
    <row r="251" spans="1:21" ht="25.5" customHeight="1" thickTop="1" thickBot="1" x14ac:dyDescent="0.35">
      <c r="A251" s="140" t="s">
        <v>2</v>
      </c>
      <c r="B251" s="141" t="s">
        <v>2</v>
      </c>
      <c r="C251" s="150" t="s">
        <v>6</v>
      </c>
      <c r="D251" s="151"/>
      <c r="E251" s="141" t="s">
        <v>7</v>
      </c>
      <c r="F251" s="142" t="s">
        <v>2</v>
      </c>
      <c r="G251" s="141" t="s">
        <v>2</v>
      </c>
      <c r="H251" s="150" t="s">
        <v>6</v>
      </c>
      <c r="I251" s="152"/>
    </row>
    <row r="252" spans="1:21" ht="25.5" customHeight="1" thickTop="1" thickBot="1" x14ac:dyDescent="0.3">
      <c r="A252" s="143">
        <v>2016</v>
      </c>
      <c r="B252" s="144">
        <v>2015</v>
      </c>
      <c r="C252" s="145" t="s">
        <v>8</v>
      </c>
      <c r="D252" s="146" t="s">
        <v>9</v>
      </c>
      <c r="E252" s="147"/>
      <c r="F252" s="143">
        <v>2016</v>
      </c>
      <c r="G252" s="144">
        <v>2015</v>
      </c>
      <c r="H252" s="153" t="s">
        <v>8</v>
      </c>
      <c r="I252" s="153" t="s">
        <v>9</v>
      </c>
    </row>
    <row r="253" spans="1:21" ht="26.25" customHeight="1" thickTop="1" thickBot="1" x14ac:dyDescent="0.3">
      <c r="A253" s="61">
        <f>A254+A260</f>
        <v>3371</v>
      </c>
      <c r="B253" s="62">
        <f>B254+B260</f>
        <v>3649</v>
      </c>
      <c r="C253" s="63">
        <f>C254+C260</f>
        <v>-278</v>
      </c>
      <c r="D253" s="237">
        <f t="shared" ref="D253:D263" si="14">C253/B253</f>
        <v>-7.6185256234584817E-2</v>
      </c>
      <c r="E253" s="147" t="s">
        <v>10</v>
      </c>
      <c r="F253" s="63">
        <f>F254+F260</f>
        <v>32122</v>
      </c>
      <c r="G253" s="62">
        <f>G254+G260</f>
        <v>34687</v>
      </c>
      <c r="H253" s="64">
        <f>H254+H260</f>
        <v>-2958</v>
      </c>
      <c r="I253" s="230">
        <f t="shared" ref="I253:I263" si="15">H253/G253</f>
        <v>-8.5276904892322772E-2</v>
      </c>
      <c r="J253" s="5"/>
      <c r="K253" s="5"/>
      <c r="L253" s="5"/>
      <c r="M253" s="5"/>
      <c r="N253" s="5"/>
      <c r="O253" s="5"/>
      <c r="P253" s="5"/>
      <c r="Q253" s="5"/>
      <c r="R253" s="5"/>
      <c r="S253" s="5"/>
      <c r="T253" s="5"/>
      <c r="U253" s="6"/>
    </row>
    <row r="254" spans="1:21" ht="26.25" customHeight="1" thickTop="1" thickBot="1" x14ac:dyDescent="0.3">
      <c r="A254" s="61">
        <f>SUM(A255:A259)</f>
        <v>537</v>
      </c>
      <c r="B254" s="62">
        <f>SUM(B255:B259)</f>
        <v>604</v>
      </c>
      <c r="C254" s="63">
        <f>SUM(C255:C259)</f>
        <v>-67</v>
      </c>
      <c r="D254" s="237">
        <f t="shared" si="14"/>
        <v>-0.11092715231788079</v>
      </c>
      <c r="E254" s="147" t="s">
        <v>11</v>
      </c>
      <c r="F254" s="63">
        <f>SUM(F255:F259)</f>
        <v>5536</v>
      </c>
      <c r="G254" s="62">
        <f>SUM(G255:G259)</f>
        <v>5826</v>
      </c>
      <c r="H254" s="64">
        <f>SUM(H255:H259)</f>
        <v>-290</v>
      </c>
      <c r="I254" s="230">
        <f t="shared" si="15"/>
        <v>-4.9776862341228974E-2</v>
      </c>
      <c r="J254" s="69"/>
      <c r="K254" s="69"/>
      <c r="L254" s="7"/>
    </row>
    <row r="255" spans="1:21" ht="25.5" customHeight="1" thickTop="1" x14ac:dyDescent="0.25">
      <c r="A255" s="136">
        <f t="shared" ref="A255:B259" si="16">SUM(A8+A27+A47+A66+A85+A104+A123+A142+A161+A180+A199+A217+A236)</f>
        <v>38</v>
      </c>
      <c r="B255" s="136">
        <f t="shared" si="16"/>
        <v>42</v>
      </c>
      <c r="C255" s="158">
        <f>A255-B255</f>
        <v>-4</v>
      </c>
      <c r="D255" s="238">
        <f t="shared" si="14"/>
        <v>-9.5238095238095233E-2</v>
      </c>
      <c r="E255" s="156" t="s">
        <v>12</v>
      </c>
      <c r="F255" s="136">
        <f>SUM(F8+F27+F47+F66+F85+F104+F123+F142+F161+F180+F199+F217+F236)</f>
        <v>489</v>
      </c>
      <c r="G255" s="136">
        <f>SUM(G8+G27+G47+G66+G85+G104+G123+G142+G161+G180+G199+G217+G236)</f>
        <v>423</v>
      </c>
      <c r="H255" s="158">
        <f>F255-G255</f>
        <v>66</v>
      </c>
      <c r="I255" s="241">
        <f t="shared" si="15"/>
        <v>0.15602836879432624</v>
      </c>
      <c r="J255" s="1"/>
      <c r="K255" s="1"/>
      <c r="L255" s="1"/>
    </row>
    <row r="256" spans="1:21" ht="26.25" customHeight="1" x14ac:dyDescent="0.25">
      <c r="A256" s="134">
        <f t="shared" si="16"/>
        <v>16</v>
      </c>
      <c r="B256" s="134">
        <f t="shared" si="16"/>
        <v>19</v>
      </c>
      <c r="C256" s="133">
        <f>A256-B256</f>
        <v>-3</v>
      </c>
      <c r="D256" s="238">
        <f t="shared" si="14"/>
        <v>-0.15789473684210525</v>
      </c>
      <c r="E256" s="156" t="s">
        <v>13</v>
      </c>
      <c r="F256" s="134">
        <f>SUM(F9+F28+F48+F67+F86+F105+F124+F143+F162+F181+F200+F218+F237)</f>
        <v>110</v>
      </c>
      <c r="G256" s="134">
        <f>SUM(G9+G28+G48+G67+G86+G105+G124+G143+G162+G181+G200+G218+G237)</f>
        <v>127</v>
      </c>
      <c r="H256" s="135">
        <f>F256-G256</f>
        <v>-17</v>
      </c>
      <c r="I256" s="241">
        <f t="shared" si="15"/>
        <v>-0.13385826771653545</v>
      </c>
      <c r="J256" s="1"/>
      <c r="K256" s="1"/>
      <c r="L256" s="1"/>
    </row>
    <row r="257" spans="1:12" ht="26.25" customHeight="1" x14ac:dyDescent="0.25">
      <c r="A257" s="134">
        <f t="shared" si="16"/>
        <v>0</v>
      </c>
      <c r="B257" s="134">
        <f t="shared" si="16"/>
        <v>1</v>
      </c>
      <c r="C257" s="133">
        <f>A257-B257</f>
        <v>-1</v>
      </c>
      <c r="D257" s="240">
        <v>0</v>
      </c>
      <c r="E257" s="156" t="s">
        <v>14</v>
      </c>
      <c r="F257" s="133">
        <v>0</v>
      </c>
      <c r="G257" s="134">
        <f>SUM(G238,G219,G201,G182,G163,G144,G125,G106,G87,G87,G68,G49,G29,G10)</f>
        <v>2</v>
      </c>
      <c r="H257" s="134">
        <f>F257-G257</f>
        <v>-2</v>
      </c>
      <c r="I257" s="228">
        <f>H257/G257*1</f>
        <v>-1</v>
      </c>
      <c r="J257" s="8"/>
      <c r="K257" s="8"/>
      <c r="L257" s="8"/>
    </row>
    <row r="258" spans="1:12" ht="26.25" customHeight="1" x14ac:dyDescent="0.25">
      <c r="A258" s="134">
        <f t="shared" si="16"/>
        <v>214</v>
      </c>
      <c r="B258" s="134">
        <f t="shared" si="16"/>
        <v>310</v>
      </c>
      <c r="C258" s="133">
        <f>A258-B258</f>
        <v>-96</v>
      </c>
      <c r="D258" s="238">
        <f t="shared" si="14"/>
        <v>-0.30967741935483872</v>
      </c>
      <c r="E258" s="156" t="s">
        <v>15</v>
      </c>
      <c r="F258" s="134">
        <f>SUM(F11+F30+F50+F69+F88+F107+F126+F145+F164+F183+F202+F220+F239)</f>
        <v>2359</v>
      </c>
      <c r="G258" s="134">
        <f>SUM(G11+G30+G50+G69+G88+G107+G126+G145+G164+G183+G202+G220+G239)</f>
        <v>3041</v>
      </c>
      <c r="H258" s="135">
        <f>F258-G258</f>
        <v>-682</v>
      </c>
      <c r="I258" s="241">
        <f t="shared" si="15"/>
        <v>-0.224268332785268</v>
      </c>
      <c r="J258" s="1"/>
      <c r="K258" s="1"/>
      <c r="L258" s="1"/>
    </row>
    <row r="259" spans="1:12" ht="25.5" customHeight="1" thickBot="1" x14ac:dyDescent="0.3">
      <c r="A259" s="62">
        <f t="shared" si="16"/>
        <v>269</v>
      </c>
      <c r="B259" s="62">
        <f t="shared" si="16"/>
        <v>232</v>
      </c>
      <c r="C259" s="133">
        <f>A259-B259</f>
        <v>37</v>
      </c>
      <c r="D259" s="238">
        <f t="shared" si="14"/>
        <v>0.15948275862068967</v>
      </c>
      <c r="E259" s="156" t="s">
        <v>16</v>
      </c>
      <c r="F259" s="62">
        <f>SUM(F12+F31+F51+F70+F89+F108+F127+F146+F165+F184+F203+F221+F240)</f>
        <v>2578</v>
      </c>
      <c r="G259" s="62">
        <f>SUM(G12+G31+G51+G70+G89+G108+G127+G146+G165+G184+G203+G221+G240)</f>
        <v>2233</v>
      </c>
      <c r="H259" s="135">
        <f>F259-G259</f>
        <v>345</v>
      </c>
      <c r="I259" s="241">
        <f t="shared" si="15"/>
        <v>0.15450067174205107</v>
      </c>
      <c r="J259" s="1"/>
      <c r="K259" s="1"/>
      <c r="L259" s="1"/>
    </row>
    <row r="260" spans="1:12" ht="25.5" customHeight="1" thickTop="1" thickBot="1" x14ac:dyDescent="0.3">
      <c r="A260" s="157">
        <f>SUM(A261:A263)</f>
        <v>2834</v>
      </c>
      <c r="B260" s="137">
        <f>SUM(B261:B263)</f>
        <v>3045</v>
      </c>
      <c r="C260" s="138">
        <f>SUM(C261:C263)</f>
        <v>-211</v>
      </c>
      <c r="D260" s="239">
        <f t="shared" si="14"/>
        <v>-6.9293924466338253E-2</v>
      </c>
      <c r="E260" s="159" t="s">
        <v>17</v>
      </c>
      <c r="F260" s="138">
        <f>SUM(F261:F263)</f>
        <v>26586</v>
      </c>
      <c r="G260" s="137">
        <f>SUM(G261:G263)</f>
        <v>28861</v>
      </c>
      <c r="H260" s="139">
        <f>SUM(H241,H222,H204,H185,H166,H147,H128,H109,H90,H71,H52,H32,H13)</f>
        <v>-2668</v>
      </c>
      <c r="I260" s="242">
        <f t="shared" si="15"/>
        <v>-9.2443089290045397E-2</v>
      </c>
      <c r="J260" s="1"/>
      <c r="K260" s="1"/>
      <c r="L260" s="1"/>
    </row>
    <row r="261" spans="1:12" ht="25.5" customHeight="1" thickTop="1" x14ac:dyDescent="0.25">
      <c r="A261" s="134">
        <f t="shared" ref="A261:B263" si="17">SUM(A14+A33+A53+A72+A91+A110+A129+A148+A167+A186+A205+A223+A242)</f>
        <v>685</v>
      </c>
      <c r="B261" s="134">
        <f t="shared" si="17"/>
        <v>724</v>
      </c>
      <c r="C261" s="133">
        <f>A261-B261</f>
        <v>-39</v>
      </c>
      <c r="D261" s="238">
        <f t="shared" si="14"/>
        <v>-5.3867403314917128E-2</v>
      </c>
      <c r="E261" s="156" t="s">
        <v>18</v>
      </c>
      <c r="F261" s="134">
        <f>SUM(F14,F33,F53,F72,F91,F110,F129,F148,F167,F186,F205,F223,F242)</f>
        <v>6168</v>
      </c>
      <c r="G261" s="134">
        <f t="shared" ref="F261:G263" si="18">SUM(G14+G33+G53+G72+G91+G110+G129+G148+G167+G186+G205+G223+G242)</f>
        <v>7134</v>
      </c>
      <c r="H261" s="135">
        <f>F261-G261</f>
        <v>-966</v>
      </c>
      <c r="I261" s="241">
        <f t="shared" si="15"/>
        <v>-0.13540790580319595</v>
      </c>
      <c r="J261" s="8"/>
      <c r="K261" s="8"/>
      <c r="L261" s="8"/>
    </row>
    <row r="262" spans="1:12" ht="26.25" customHeight="1" x14ac:dyDescent="0.25">
      <c r="A262" s="134">
        <f t="shared" si="17"/>
        <v>1862</v>
      </c>
      <c r="B262" s="134">
        <f t="shared" si="17"/>
        <v>1969</v>
      </c>
      <c r="C262" s="133">
        <f>A262-B262</f>
        <v>-107</v>
      </c>
      <c r="D262" s="238">
        <f t="shared" si="14"/>
        <v>-5.4342305738953781E-2</v>
      </c>
      <c r="E262" s="156" t="s">
        <v>19</v>
      </c>
      <c r="F262" s="134">
        <f t="shared" si="18"/>
        <v>17608</v>
      </c>
      <c r="G262" s="134">
        <f t="shared" si="18"/>
        <v>18614</v>
      </c>
      <c r="H262" s="135">
        <f>F262-G262</f>
        <v>-1006</v>
      </c>
      <c r="I262" s="241">
        <f t="shared" si="15"/>
        <v>-5.4045342215536696E-2</v>
      </c>
      <c r="J262" s="1"/>
      <c r="K262" s="1"/>
      <c r="L262" s="1"/>
    </row>
    <row r="263" spans="1:12" ht="25.5" customHeight="1" thickBot="1" x14ac:dyDescent="0.3">
      <c r="A263" s="62">
        <f t="shared" si="17"/>
        <v>287</v>
      </c>
      <c r="B263" s="62">
        <f t="shared" si="17"/>
        <v>352</v>
      </c>
      <c r="C263" s="63">
        <f>A263-B263</f>
        <v>-65</v>
      </c>
      <c r="D263" s="237">
        <f t="shared" si="14"/>
        <v>-0.18465909090909091</v>
      </c>
      <c r="E263" s="9" t="s">
        <v>20</v>
      </c>
      <c r="F263" s="62">
        <f t="shared" si="18"/>
        <v>2810</v>
      </c>
      <c r="G263" s="62">
        <f t="shared" si="18"/>
        <v>3113</v>
      </c>
      <c r="H263" s="64">
        <f>F263-G263</f>
        <v>-303</v>
      </c>
      <c r="I263" s="230">
        <f t="shared" si="15"/>
        <v>-9.7333761644715702E-2</v>
      </c>
      <c r="J263" s="1"/>
      <c r="K263" s="1"/>
      <c r="L263" s="1"/>
    </row>
    <row r="264" spans="1:12" ht="13.8" thickTop="1" x14ac:dyDescent="0.25">
      <c r="A264" s="1"/>
      <c r="B264" s="1"/>
      <c r="C264" s="1"/>
      <c r="D264" s="1"/>
      <c r="E264" s="1"/>
      <c r="F264" s="1"/>
      <c r="G264" s="1"/>
      <c r="H264" s="1"/>
      <c r="I264" s="1"/>
      <c r="J264" s="1"/>
      <c r="K264" s="1"/>
      <c r="L264" s="1"/>
    </row>
    <row r="265" spans="1:12" x14ac:dyDescent="0.25">
      <c r="A265" s="8"/>
      <c r="B265" s="8"/>
      <c r="C265" s="8"/>
      <c r="D265" s="8"/>
      <c r="E265" s="8"/>
      <c r="F265" s="8"/>
      <c r="G265" s="8"/>
      <c r="H265" s="8"/>
      <c r="I265" s="8"/>
      <c r="J265" s="8"/>
      <c r="K265" s="8"/>
      <c r="L265" s="8"/>
    </row>
    <row r="266" spans="1:12" x14ac:dyDescent="0.25">
      <c r="A266" s="1"/>
      <c r="B266" s="1"/>
      <c r="C266" s="1"/>
      <c r="D266" s="1"/>
      <c r="E266" s="1"/>
      <c r="F266" s="1"/>
      <c r="G266" s="1"/>
      <c r="H266" s="1"/>
      <c r="I266" s="1"/>
      <c r="J266" s="1"/>
      <c r="K266" s="1"/>
      <c r="L266" s="1"/>
    </row>
    <row r="267" spans="1:12" x14ac:dyDescent="0.25">
      <c r="A267" s="1"/>
      <c r="B267" s="1"/>
      <c r="C267" s="1"/>
      <c r="D267" s="1"/>
      <c r="E267" s="1"/>
      <c r="F267" s="1"/>
      <c r="G267" s="1"/>
      <c r="H267" s="1"/>
      <c r="I267" s="1"/>
      <c r="J267" s="1"/>
      <c r="K267" s="1"/>
      <c r="L267" s="1"/>
    </row>
    <row r="268" spans="1:12" x14ac:dyDescent="0.25">
      <c r="A268" s="1"/>
      <c r="B268" s="1"/>
      <c r="C268" s="1"/>
      <c r="D268" s="1"/>
      <c r="E268" s="1"/>
      <c r="F268" s="1"/>
      <c r="G268" s="1"/>
      <c r="H268" s="1"/>
      <c r="I268" s="1"/>
      <c r="J268" s="1"/>
      <c r="K268" s="1"/>
      <c r="L268" s="1"/>
    </row>
    <row r="269" spans="1:12" x14ac:dyDescent="0.25">
      <c r="A269" s="8"/>
      <c r="B269" s="8"/>
      <c r="C269" s="8"/>
      <c r="D269" s="8"/>
      <c r="E269" s="8"/>
      <c r="F269" s="8"/>
      <c r="G269" s="8"/>
      <c r="H269" s="8"/>
      <c r="I269" s="8"/>
      <c r="J269" s="8"/>
      <c r="K269" s="8"/>
      <c r="L269" s="8"/>
    </row>
    <row r="270" spans="1:12" x14ac:dyDescent="0.25">
      <c r="A270" s="1"/>
      <c r="B270" s="1"/>
      <c r="C270" s="1"/>
      <c r="D270" s="1"/>
      <c r="E270" s="1"/>
      <c r="F270" s="1"/>
      <c r="G270" s="1"/>
      <c r="H270" s="1"/>
      <c r="I270" s="1"/>
      <c r="J270" s="1"/>
      <c r="K270" s="1"/>
      <c r="L270" s="1"/>
    </row>
    <row r="271" spans="1:12" x14ac:dyDescent="0.25">
      <c r="A271" s="1"/>
      <c r="B271" s="1"/>
      <c r="C271" s="1"/>
      <c r="D271" s="1"/>
      <c r="E271" s="1"/>
      <c r="F271" s="1"/>
      <c r="G271" s="1"/>
      <c r="H271" s="1"/>
      <c r="I271" s="1"/>
      <c r="J271" s="1"/>
      <c r="K271" s="1"/>
      <c r="L271" s="1"/>
    </row>
    <row r="272" spans="1:12" x14ac:dyDescent="0.25">
      <c r="A272" s="1"/>
      <c r="B272" s="1"/>
      <c r="C272" s="1"/>
      <c r="D272" s="1"/>
      <c r="E272" s="1"/>
      <c r="F272" s="1"/>
      <c r="G272" s="1"/>
      <c r="H272" s="1"/>
      <c r="I272" s="1"/>
      <c r="J272" s="1"/>
      <c r="K272" s="1"/>
      <c r="L272" s="1"/>
    </row>
    <row r="273" spans="1:12" x14ac:dyDescent="0.25">
      <c r="A273" s="8"/>
      <c r="B273" s="8"/>
      <c r="C273" s="8"/>
      <c r="D273" s="8"/>
      <c r="E273" s="8"/>
      <c r="F273" s="8"/>
      <c r="G273" s="8"/>
      <c r="H273" s="8"/>
      <c r="I273" s="8"/>
      <c r="J273" s="8"/>
      <c r="K273" s="8"/>
      <c r="L273" s="8"/>
    </row>
    <row r="274" spans="1:12" x14ac:dyDescent="0.25">
      <c r="A274" s="1"/>
      <c r="B274" s="1"/>
      <c r="C274" s="1"/>
      <c r="D274" s="1"/>
      <c r="E274" s="1"/>
      <c r="F274" s="1"/>
      <c r="G274" s="1"/>
      <c r="H274" s="1"/>
      <c r="I274" s="1"/>
      <c r="J274" s="1"/>
      <c r="K274" s="1"/>
      <c r="L274" s="1"/>
    </row>
    <row r="275" spans="1:12" x14ac:dyDescent="0.25">
      <c r="A275" s="1"/>
      <c r="B275" s="1"/>
      <c r="C275" s="1"/>
      <c r="D275" s="1"/>
      <c r="E275" s="1"/>
      <c r="F275" s="1"/>
      <c r="G275" s="1"/>
      <c r="H275" s="1"/>
      <c r="I275" s="1"/>
      <c r="J275" s="1"/>
      <c r="K275" s="1"/>
      <c r="L275" s="1"/>
    </row>
    <row r="276" spans="1:12" x14ac:dyDescent="0.25">
      <c r="A276" s="1"/>
      <c r="B276" s="1"/>
      <c r="C276" s="1"/>
      <c r="D276" s="1"/>
      <c r="E276" s="1"/>
      <c r="F276" s="1"/>
      <c r="G276" s="1"/>
      <c r="H276" s="1"/>
      <c r="I276" s="1"/>
      <c r="J276" s="1"/>
      <c r="K276" s="1"/>
      <c r="L276" s="1"/>
    </row>
    <row r="277" spans="1:12" x14ac:dyDescent="0.25">
      <c r="A277" s="8"/>
      <c r="B277" s="8"/>
      <c r="C277" s="8"/>
      <c r="D277" s="8"/>
      <c r="E277" s="8"/>
      <c r="F277" s="8"/>
      <c r="G277" s="8"/>
      <c r="H277" s="8"/>
      <c r="I277" s="8"/>
      <c r="J277" s="8"/>
      <c r="K277" s="8"/>
      <c r="L277" s="8"/>
    </row>
    <row r="278" spans="1:12" x14ac:dyDescent="0.25">
      <c r="A278" s="1"/>
      <c r="B278" s="1"/>
      <c r="C278" s="1"/>
      <c r="D278" s="1"/>
      <c r="E278" s="1"/>
      <c r="F278" s="1"/>
      <c r="G278" s="1"/>
      <c r="H278" s="1"/>
      <c r="I278" s="1"/>
      <c r="J278" s="1"/>
      <c r="K278" s="1"/>
      <c r="L278" s="1"/>
    </row>
    <row r="279" spans="1:12" x14ac:dyDescent="0.25">
      <c r="A279" s="1"/>
      <c r="B279" s="1"/>
      <c r="C279" s="1"/>
      <c r="D279" s="1"/>
      <c r="E279" s="1"/>
      <c r="F279" s="1"/>
      <c r="G279" s="1"/>
      <c r="H279" s="1"/>
      <c r="I279" s="1"/>
      <c r="J279" s="1"/>
      <c r="K279" s="1"/>
      <c r="L279" s="1"/>
    </row>
    <row r="280" spans="1:12" x14ac:dyDescent="0.25">
      <c r="A280" s="1"/>
      <c r="B280" s="1"/>
      <c r="C280" s="1"/>
      <c r="D280" s="1"/>
      <c r="E280" s="1"/>
      <c r="F280" s="1"/>
      <c r="G280" s="1"/>
      <c r="H280" s="1"/>
      <c r="I280" s="1"/>
      <c r="J280" s="1"/>
      <c r="K280" s="1"/>
      <c r="L280" s="1"/>
    </row>
    <row r="281" spans="1:12" x14ac:dyDescent="0.25">
      <c r="A281" s="8"/>
      <c r="B281" s="8"/>
      <c r="C281" s="8"/>
      <c r="D281" s="8"/>
      <c r="E281" s="8"/>
      <c r="F281" s="8"/>
      <c r="G281" s="8"/>
      <c r="H281" s="8"/>
      <c r="I281" s="8"/>
      <c r="J281" s="8"/>
      <c r="K281" s="8"/>
      <c r="L281" s="8"/>
    </row>
    <row r="282" spans="1:12" x14ac:dyDescent="0.25">
      <c r="A282" s="1"/>
      <c r="B282" s="1"/>
      <c r="C282" s="1"/>
      <c r="D282" s="1"/>
      <c r="E282" s="1"/>
      <c r="F282" s="1"/>
      <c r="G282" s="1"/>
      <c r="H282" s="1"/>
      <c r="I282" s="1"/>
      <c r="J282" s="1"/>
      <c r="K282" s="1"/>
      <c r="L282" s="1"/>
    </row>
    <row r="283" spans="1:12" x14ac:dyDescent="0.25">
      <c r="A283" s="1"/>
      <c r="B283" s="1"/>
      <c r="C283" s="1"/>
      <c r="D283" s="1"/>
      <c r="E283" s="1"/>
      <c r="F283" s="1"/>
      <c r="G283" s="1"/>
      <c r="H283" s="1"/>
      <c r="I283" s="1"/>
      <c r="J283" s="1"/>
      <c r="K283" s="1"/>
      <c r="L283" s="1"/>
    </row>
    <row r="284" spans="1:12" x14ac:dyDescent="0.25">
      <c r="A284" s="1"/>
      <c r="B284" s="1"/>
      <c r="C284" s="1"/>
      <c r="D284" s="1"/>
      <c r="E284" s="1"/>
      <c r="F284" s="1"/>
      <c r="G284" s="1"/>
      <c r="H284" s="1"/>
      <c r="I284" s="1"/>
      <c r="J284" s="1"/>
      <c r="K284" s="1"/>
      <c r="L284" s="1"/>
    </row>
    <row r="285" spans="1:12" x14ac:dyDescent="0.25">
      <c r="A285" s="8"/>
      <c r="B285" s="8"/>
      <c r="C285" s="8"/>
      <c r="D285" s="8"/>
      <c r="E285" s="8"/>
      <c r="F285" s="8"/>
      <c r="G285" s="8"/>
      <c r="H285" s="8"/>
      <c r="I285" s="8"/>
      <c r="J285" s="8"/>
      <c r="K285" s="8"/>
      <c r="L285" s="8"/>
    </row>
    <row r="286" spans="1:12" x14ac:dyDescent="0.25">
      <c r="A286" s="1"/>
      <c r="B286" s="1"/>
      <c r="C286" s="1"/>
      <c r="D286" s="1"/>
      <c r="E286" s="1"/>
      <c r="F286" s="1"/>
      <c r="G286" s="1"/>
      <c r="H286" s="1"/>
      <c r="I286" s="1"/>
      <c r="J286" s="1"/>
      <c r="K286" s="1"/>
      <c r="L286" s="1"/>
    </row>
    <row r="373" spans="1:1" x14ac:dyDescent="0.25">
      <c r="A373" s="1"/>
    </row>
    <row r="499" spans="1:9" ht="13.8" x14ac:dyDescent="0.25">
      <c r="A499" s="69"/>
      <c r="B499" s="69"/>
      <c r="C499" s="69"/>
      <c r="D499" s="70"/>
      <c r="E499" s="71"/>
    </row>
    <row r="500" spans="1:9" x14ac:dyDescent="0.25">
      <c r="F500" s="2"/>
    </row>
    <row r="501" spans="1:9" x14ac:dyDescent="0.25">
      <c r="F501" s="2"/>
    </row>
    <row r="502" spans="1:9" x14ac:dyDescent="0.25">
      <c r="F502" s="1"/>
      <c r="G502" s="1"/>
      <c r="H502" s="5"/>
      <c r="I502" s="5"/>
    </row>
    <row r="503" spans="1:9" ht="13.8" x14ac:dyDescent="0.25">
      <c r="F503" s="3"/>
      <c r="G503" s="4"/>
      <c r="H503" s="69"/>
      <c r="I503" s="69"/>
    </row>
    <row r="504" spans="1:9" x14ac:dyDescent="0.25">
      <c r="F504" s="3"/>
      <c r="G504" s="4"/>
      <c r="H504" s="1"/>
      <c r="I504" s="1"/>
    </row>
    <row r="505" spans="1:9" x14ac:dyDescent="0.25">
      <c r="F505" s="3"/>
      <c r="G505" s="4"/>
      <c r="H505" s="1"/>
      <c r="I505" s="1"/>
    </row>
    <row r="506" spans="1:9" x14ac:dyDescent="0.25">
      <c r="F506" s="3"/>
      <c r="G506" s="4"/>
      <c r="H506" s="8"/>
      <c r="I506" s="8"/>
    </row>
    <row r="507" spans="1:9" ht="13.8" x14ac:dyDescent="0.25">
      <c r="F507" s="3"/>
      <c r="G507" s="4"/>
      <c r="H507" s="69"/>
      <c r="I507" s="69"/>
    </row>
    <row r="508" spans="1:9" ht="13.8" x14ac:dyDescent="0.25">
      <c r="F508" s="3"/>
      <c r="G508" s="4"/>
      <c r="H508" s="69"/>
      <c r="I508" s="69"/>
    </row>
    <row r="509" spans="1:9" x14ac:dyDescent="0.25">
      <c r="F509" s="3"/>
      <c r="G509" s="4"/>
      <c r="H509" s="1"/>
      <c r="I509" s="1"/>
    </row>
    <row r="510" spans="1:9" x14ac:dyDescent="0.25">
      <c r="F510" s="3"/>
      <c r="G510" s="4"/>
      <c r="H510" s="8"/>
      <c r="I510" s="8"/>
    </row>
    <row r="511" spans="1:9" ht="13.8" x14ac:dyDescent="0.25">
      <c r="F511" s="3"/>
      <c r="G511" s="4"/>
      <c r="H511" s="69"/>
      <c r="I511" s="69"/>
    </row>
    <row r="512" spans="1:9" ht="13.8" x14ac:dyDescent="0.25">
      <c r="F512" s="3"/>
      <c r="G512" s="4"/>
      <c r="H512" s="69"/>
      <c r="I512" s="69"/>
    </row>
    <row r="513" spans="6:9" x14ac:dyDescent="0.25">
      <c r="F513" s="3"/>
      <c r="G513" s="4"/>
      <c r="H513" s="1"/>
      <c r="I513" s="1"/>
    </row>
    <row r="514" spans="6:9" x14ac:dyDescent="0.25">
      <c r="F514" s="3"/>
      <c r="G514" s="4"/>
      <c r="H514" s="8"/>
      <c r="I514" s="8"/>
    </row>
    <row r="515" spans="6:9" ht="13.8" x14ac:dyDescent="0.25">
      <c r="F515" s="3"/>
      <c r="G515" s="4"/>
      <c r="H515" s="69"/>
      <c r="I515" s="69"/>
    </row>
    <row r="516" spans="6:9" ht="13.8" x14ac:dyDescent="0.25">
      <c r="F516" s="3"/>
      <c r="G516" s="4"/>
      <c r="H516" s="69"/>
      <c r="I516" s="69"/>
    </row>
    <row r="517" spans="6:9" x14ac:dyDescent="0.25">
      <c r="F517" s="3"/>
      <c r="G517" s="4"/>
      <c r="H517" s="1"/>
      <c r="I517" s="1"/>
    </row>
    <row r="518" spans="6:9" x14ac:dyDescent="0.25">
      <c r="F518" s="3"/>
      <c r="G518" s="4"/>
      <c r="H518" s="8"/>
      <c r="I518" s="8"/>
    </row>
    <row r="519" spans="6:9" ht="13.8" x14ac:dyDescent="0.25">
      <c r="F519" s="3"/>
      <c r="G519" s="4"/>
      <c r="H519" s="69"/>
      <c r="I519" s="69"/>
    </row>
    <row r="520" spans="6:9" ht="13.8" x14ac:dyDescent="0.25">
      <c r="F520" s="3"/>
      <c r="G520" s="4"/>
      <c r="H520" s="69"/>
      <c r="I520" s="69"/>
    </row>
    <row r="521" spans="6:9" x14ac:dyDescent="0.25">
      <c r="F521" s="3"/>
      <c r="G521" s="4"/>
      <c r="H521" s="1"/>
      <c r="I521" s="1"/>
    </row>
    <row r="522" spans="6:9" x14ac:dyDescent="0.25">
      <c r="F522" s="3"/>
      <c r="G522" s="4"/>
      <c r="H522" s="8"/>
      <c r="I522" s="8"/>
    </row>
    <row r="523" spans="6:9" ht="13.8" x14ac:dyDescent="0.25">
      <c r="F523" s="3"/>
      <c r="G523" s="4"/>
      <c r="H523" s="69"/>
      <c r="I523" s="69"/>
    </row>
    <row r="524" spans="6:9" ht="13.8" x14ac:dyDescent="0.25">
      <c r="F524" s="3"/>
      <c r="G524" s="4"/>
      <c r="H524" s="69"/>
      <c r="I524" s="69"/>
    </row>
    <row r="525" spans="6:9" x14ac:dyDescent="0.25">
      <c r="F525" s="3"/>
      <c r="G525" s="4"/>
      <c r="H525" s="1"/>
      <c r="I525" s="1"/>
    </row>
    <row r="526" spans="6:9" x14ac:dyDescent="0.25">
      <c r="F526" s="3"/>
      <c r="G526" s="4"/>
      <c r="H526" s="8"/>
      <c r="I526" s="8"/>
    </row>
    <row r="527" spans="6:9" ht="13.8" x14ac:dyDescent="0.25">
      <c r="F527" s="3"/>
      <c r="G527" s="4"/>
      <c r="H527" s="69"/>
      <c r="I527" s="69"/>
    </row>
    <row r="528" spans="6:9" ht="13.8" x14ac:dyDescent="0.25">
      <c r="F528" s="3"/>
      <c r="G528" s="4"/>
      <c r="H528" s="69"/>
      <c r="I528" s="69"/>
    </row>
    <row r="529" spans="6:9" x14ac:dyDescent="0.25">
      <c r="F529" s="3"/>
      <c r="G529" s="4"/>
      <c r="H529" s="1"/>
      <c r="I529" s="1"/>
    </row>
    <row r="530" spans="6:9" x14ac:dyDescent="0.25">
      <c r="F530" s="3"/>
      <c r="G530" s="4"/>
      <c r="H530" s="8"/>
      <c r="I530" s="8"/>
    </row>
    <row r="531" spans="6:9" ht="13.8" x14ac:dyDescent="0.25">
      <c r="F531" s="3"/>
      <c r="G531" s="4"/>
      <c r="H531" s="69"/>
      <c r="I531" s="69"/>
    </row>
    <row r="532" spans="6:9" ht="13.8" x14ac:dyDescent="0.25">
      <c r="F532" s="3"/>
      <c r="G532" s="4"/>
      <c r="H532" s="69"/>
      <c r="I532" s="69"/>
    </row>
    <row r="533" spans="6:9" x14ac:dyDescent="0.25">
      <c r="F533" s="3"/>
      <c r="G533" s="4"/>
      <c r="H533" s="1"/>
      <c r="I533" s="1"/>
    </row>
    <row r="534" spans="6:9" x14ac:dyDescent="0.25">
      <c r="F534" s="3"/>
      <c r="G534" s="4"/>
      <c r="H534" s="8"/>
      <c r="I534" s="8"/>
    </row>
    <row r="535" spans="6:9" x14ac:dyDescent="0.25">
      <c r="F535" s="1"/>
      <c r="G535" s="1"/>
      <c r="H535" s="1"/>
      <c r="I535" s="1"/>
    </row>
  </sheetData>
  <phoneticPr fontId="0" type="noConversion"/>
  <pageMargins left="1.27" right="0.33" top="1.61" bottom="0.92" header="7.26" footer="0.33"/>
  <pageSetup scale="79" orientation="landscape" r:id="rId1"/>
  <headerFooter alignWithMargins="0"/>
  <rowBreaks count="13" manualBreakCount="13">
    <brk id="18" max="16383" man="1"/>
    <brk id="37" max="16383" man="1"/>
    <brk id="56" max="16383" man="1"/>
    <brk id="75" max="16383" man="1"/>
    <brk id="96" max="16383" man="1"/>
    <brk id="115" max="16383" man="1"/>
    <brk id="134" max="16383" man="1"/>
    <brk id="153" max="16383" man="1"/>
    <brk id="172" max="16383" man="1"/>
    <brk id="191" max="16383" man="1"/>
    <brk id="209" max="16383" man="1"/>
    <brk id="228" max="16383" man="1"/>
    <brk id="24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2"/>
  <sheetViews>
    <sheetView zoomScaleNormal="100" workbookViewId="0"/>
  </sheetViews>
  <sheetFormatPr defaultRowHeight="13.2" x14ac:dyDescent="0.25"/>
  <cols>
    <col min="1" max="1" width="13.33203125" customWidth="1"/>
  </cols>
  <sheetData>
    <row r="1" spans="1:19" ht="13.8" thickBot="1" x14ac:dyDescent="0.3"/>
    <row r="2" spans="1:19" ht="13.8" thickBot="1" x14ac:dyDescent="0.3">
      <c r="A2" s="216"/>
      <c r="B2" s="217"/>
      <c r="C2" s="10" t="s">
        <v>35</v>
      </c>
      <c r="D2" s="11" t="s">
        <v>36</v>
      </c>
      <c r="E2" s="10" t="s">
        <v>37</v>
      </c>
      <c r="F2" s="11" t="s">
        <v>38</v>
      </c>
      <c r="G2" s="10" t="s">
        <v>39</v>
      </c>
      <c r="H2" s="11" t="s">
        <v>40</v>
      </c>
      <c r="I2" s="10" t="s">
        <v>41</v>
      </c>
      <c r="J2" s="11" t="s">
        <v>42</v>
      </c>
      <c r="K2" s="10" t="s">
        <v>43</v>
      </c>
      <c r="L2" s="11" t="s">
        <v>44</v>
      </c>
      <c r="M2" s="10" t="s">
        <v>45</v>
      </c>
      <c r="N2" s="10" t="s">
        <v>46</v>
      </c>
      <c r="O2" s="11" t="s">
        <v>47</v>
      </c>
      <c r="P2" s="12"/>
      <c r="Q2" s="12"/>
      <c r="R2" s="12"/>
      <c r="S2" s="12" t="s">
        <v>48</v>
      </c>
    </row>
    <row r="3" spans="1:19" x14ac:dyDescent="0.25">
      <c r="A3" s="88"/>
      <c r="B3" s="66">
        <v>2016</v>
      </c>
      <c r="C3" s="14">
        <f t="shared" ref="C3:O4" si="0">C7+C11+C15+C19+C23+C27+C31+C35</f>
        <v>6055</v>
      </c>
      <c r="D3" s="14">
        <f t="shared" si="0"/>
        <v>2545</v>
      </c>
      <c r="E3" s="14">
        <f t="shared" si="0"/>
        <v>2668</v>
      </c>
      <c r="F3" s="14">
        <f t="shared" si="0"/>
        <v>1039</v>
      </c>
      <c r="G3" s="14">
        <f t="shared" si="0"/>
        <v>1672</v>
      </c>
      <c r="H3" s="14">
        <f t="shared" si="0"/>
        <v>2673</v>
      </c>
      <c r="I3" s="14">
        <f t="shared" si="0"/>
        <v>7277</v>
      </c>
      <c r="J3" s="14">
        <f t="shared" si="0"/>
        <v>3125</v>
      </c>
      <c r="K3" s="14">
        <f t="shared" si="0"/>
        <v>1297</v>
      </c>
      <c r="L3" s="14">
        <f t="shared" si="0"/>
        <v>1368</v>
      </c>
      <c r="M3" s="14">
        <f t="shared" si="0"/>
        <v>483</v>
      </c>
      <c r="N3" s="14">
        <f t="shared" si="0"/>
        <v>1062</v>
      </c>
      <c r="O3" s="14">
        <f t="shared" si="0"/>
        <v>858</v>
      </c>
      <c r="P3" s="15"/>
      <c r="Q3" s="15"/>
      <c r="R3" s="15"/>
      <c r="S3" s="13">
        <f>C3+D3+E3+F3+G3+H3+I3+J3+K3+L3+M3+N3+O3</f>
        <v>32122</v>
      </c>
    </row>
    <row r="4" spans="1:19" x14ac:dyDescent="0.25">
      <c r="A4" s="89" t="s">
        <v>49</v>
      </c>
      <c r="B4" s="66">
        <v>2015</v>
      </c>
      <c r="C4" s="14">
        <f t="shared" si="0"/>
        <v>6236</v>
      </c>
      <c r="D4" s="14">
        <f t="shared" si="0"/>
        <v>2973</v>
      </c>
      <c r="E4" s="14">
        <f t="shared" si="0"/>
        <v>2838</v>
      </c>
      <c r="F4" s="14">
        <f t="shared" si="0"/>
        <v>1227</v>
      </c>
      <c r="G4" s="14">
        <f t="shared" si="0"/>
        <v>1797</v>
      </c>
      <c r="H4" s="14">
        <f t="shared" si="0"/>
        <v>2923</v>
      </c>
      <c r="I4" s="14">
        <f t="shared" si="0"/>
        <v>8072</v>
      </c>
      <c r="J4" s="14">
        <f t="shared" si="0"/>
        <v>3350</v>
      </c>
      <c r="K4" s="14">
        <f t="shared" si="0"/>
        <v>1291</v>
      </c>
      <c r="L4" s="14">
        <f t="shared" si="0"/>
        <v>1495</v>
      </c>
      <c r="M4" s="14">
        <f t="shared" si="0"/>
        <v>512</v>
      </c>
      <c r="N4" s="14">
        <f t="shared" si="0"/>
        <v>1069</v>
      </c>
      <c r="O4" s="14">
        <f t="shared" si="0"/>
        <v>904</v>
      </c>
      <c r="P4" s="15"/>
      <c r="Q4" s="15"/>
      <c r="R4" s="15"/>
      <c r="S4" s="13">
        <f>C4+D4+E4+F4+G4+H4+I4+J4+K4+L4+M4+N4+O4</f>
        <v>34687</v>
      </c>
    </row>
    <row r="5" spans="1:19" x14ac:dyDescent="0.25">
      <c r="A5" s="88"/>
      <c r="B5" s="67" t="s">
        <v>50</v>
      </c>
      <c r="C5" s="13">
        <f t="shared" ref="C5:C38" si="1">S43</f>
        <v>-181</v>
      </c>
      <c r="D5" s="13">
        <f t="shared" ref="D5:D38" si="2">S81</f>
        <v>-428</v>
      </c>
      <c r="E5" s="13">
        <f t="shared" ref="E5:E38" si="3">S119</f>
        <v>-170</v>
      </c>
      <c r="F5" s="13">
        <f t="shared" ref="F5:F38" si="4">S157</f>
        <v>-188</v>
      </c>
      <c r="G5" s="13">
        <f t="shared" ref="G5:G38" si="5">S195</f>
        <v>-125</v>
      </c>
      <c r="H5" s="13">
        <f t="shared" ref="H5:H38" si="6">S233</f>
        <v>-250</v>
      </c>
      <c r="I5" s="13">
        <f t="shared" ref="I5:I38" si="7">S271</f>
        <v>-795</v>
      </c>
      <c r="J5" s="13">
        <f t="shared" ref="J5:J38" si="8">S309</f>
        <v>-225</v>
      </c>
      <c r="K5" s="13">
        <f t="shared" ref="K5:K38" si="9">S347</f>
        <v>6</v>
      </c>
      <c r="L5" s="13">
        <f t="shared" ref="L5:L38" si="10">S385</f>
        <v>-127</v>
      </c>
      <c r="M5" s="13">
        <f t="shared" ref="M5:M38" si="11">S423</f>
        <v>-29</v>
      </c>
      <c r="N5" s="13">
        <f t="shared" ref="N5:N38" si="12">S461</f>
        <v>-7</v>
      </c>
      <c r="O5" s="14">
        <f>O3-O4</f>
        <v>-46</v>
      </c>
      <c r="P5" s="15"/>
      <c r="Q5" s="15"/>
      <c r="R5" s="15"/>
      <c r="S5" s="13">
        <f>S3-S4</f>
        <v>-2565</v>
      </c>
    </row>
    <row r="6" spans="1:19" ht="13.8" thickBot="1" x14ac:dyDescent="0.3">
      <c r="A6" s="90"/>
      <c r="B6" s="68" t="s">
        <v>9</v>
      </c>
      <c r="C6" s="16">
        <f t="shared" si="1"/>
        <v>-2.9025016035920462E-2</v>
      </c>
      <c r="D6" s="16">
        <f t="shared" si="2"/>
        <v>-0.1439623276152035</v>
      </c>
      <c r="E6" s="16">
        <f t="shared" si="3"/>
        <v>-5.9901338971106416E-2</v>
      </c>
      <c r="F6" s="16">
        <f t="shared" si="4"/>
        <v>-0.15321923390383049</v>
      </c>
      <c r="G6" s="16">
        <f t="shared" si="5"/>
        <v>-6.9560378408458537E-2</v>
      </c>
      <c r="H6" s="16">
        <f t="shared" si="6"/>
        <v>-8.5528566541224774E-2</v>
      </c>
      <c r="I6" s="16">
        <f t="shared" si="7"/>
        <v>-9.848860257680872E-2</v>
      </c>
      <c r="J6" s="16">
        <f t="shared" si="8"/>
        <v>-6.7164179104477612E-2</v>
      </c>
      <c r="K6" s="16">
        <f t="shared" si="9"/>
        <v>4.6475600309837332E-3</v>
      </c>
      <c r="L6" s="16">
        <f t="shared" si="10"/>
        <v>-8.4949832775919734E-2</v>
      </c>
      <c r="M6" s="16">
        <f t="shared" si="11"/>
        <v>-5.6640625E-2</v>
      </c>
      <c r="N6" s="16">
        <f t="shared" si="12"/>
        <v>-6.5481758652946682E-3</v>
      </c>
      <c r="O6" s="17">
        <f>O5/O4</f>
        <v>-5.0884955752212392E-2</v>
      </c>
      <c r="P6" s="18"/>
      <c r="Q6" s="18"/>
      <c r="R6" s="18"/>
      <c r="S6" s="16">
        <f>S5/S4</f>
        <v>-7.3947011848819438E-2</v>
      </c>
    </row>
    <row r="7" spans="1:19" x14ac:dyDescent="0.25">
      <c r="A7" s="88"/>
      <c r="B7" s="66">
        <v>2016</v>
      </c>
      <c r="C7" s="13">
        <f t="shared" si="1"/>
        <v>103</v>
      </c>
      <c r="D7" s="13">
        <f t="shared" si="2"/>
        <v>22</v>
      </c>
      <c r="E7" s="13">
        <f t="shared" si="3"/>
        <v>61</v>
      </c>
      <c r="F7" s="13">
        <f t="shared" si="4"/>
        <v>23</v>
      </c>
      <c r="G7" s="13">
        <f t="shared" si="5"/>
        <v>19</v>
      </c>
      <c r="H7" s="13">
        <f t="shared" si="6"/>
        <v>46</v>
      </c>
      <c r="I7" s="13">
        <f t="shared" si="7"/>
        <v>74</v>
      </c>
      <c r="J7" s="13">
        <f t="shared" si="8"/>
        <v>68</v>
      </c>
      <c r="K7" s="13">
        <f t="shared" si="9"/>
        <v>22</v>
      </c>
      <c r="L7" s="13">
        <f t="shared" si="10"/>
        <v>13</v>
      </c>
      <c r="M7" s="13">
        <f t="shared" si="11"/>
        <v>3</v>
      </c>
      <c r="N7" s="13">
        <f t="shared" si="12"/>
        <v>20</v>
      </c>
      <c r="O7" s="14">
        <f>S501</f>
        <v>15</v>
      </c>
      <c r="P7" s="15"/>
      <c r="Q7" s="15"/>
      <c r="R7" s="15"/>
      <c r="S7" s="13">
        <f>C7+D7+E7+F7+G7+H7+I7+J7+K7+L7+M7+N7+O7</f>
        <v>489</v>
      </c>
    </row>
    <row r="8" spans="1:19" x14ac:dyDescent="0.25">
      <c r="A8" s="91" t="s">
        <v>51</v>
      </c>
      <c r="B8" s="66">
        <v>2015</v>
      </c>
      <c r="C8" s="13">
        <f t="shared" si="1"/>
        <v>65</v>
      </c>
      <c r="D8" s="13">
        <f t="shared" si="2"/>
        <v>16</v>
      </c>
      <c r="E8" s="13">
        <f t="shared" si="3"/>
        <v>46</v>
      </c>
      <c r="F8" s="13">
        <f t="shared" si="4"/>
        <v>19</v>
      </c>
      <c r="G8" s="13">
        <f t="shared" si="5"/>
        <v>13</v>
      </c>
      <c r="H8" s="13">
        <f t="shared" si="6"/>
        <v>59</v>
      </c>
      <c r="I8" s="13">
        <f t="shared" si="7"/>
        <v>92</v>
      </c>
      <c r="J8" s="13">
        <f t="shared" si="8"/>
        <v>52</v>
      </c>
      <c r="K8" s="13">
        <f t="shared" si="9"/>
        <v>20</v>
      </c>
      <c r="L8" s="13">
        <f t="shared" si="10"/>
        <v>7</v>
      </c>
      <c r="M8" s="13">
        <f t="shared" si="11"/>
        <v>1</v>
      </c>
      <c r="N8" s="13">
        <f t="shared" si="12"/>
        <v>20</v>
      </c>
      <c r="O8" s="14">
        <f>S502</f>
        <v>13</v>
      </c>
      <c r="P8" s="15"/>
      <c r="Q8" s="15"/>
      <c r="R8" s="15"/>
      <c r="S8" s="13">
        <f>C8+D8+E8+F8+G8+H8+I8+J8+K8+L8+M8+N8+O8</f>
        <v>423</v>
      </c>
    </row>
    <row r="9" spans="1:19" x14ac:dyDescent="0.25">
      <c r="A9" s="92" t="s">
        <v>52</v>
      </c>
      <c r="B9" s="67" t="s">
        <v>50</v>
      </c>
      <c r="C9" s="13">
        <f t="shared" si="1"/>
        <v>38</v>
      </c>
      <c r="D9" s="13">
        <f t="shared" si="2"/>
        <v>6</v>
      </c>
      <c r="E9" s="13">
        <f t="shared" si="3"/>
        <v>15</v>
      </c>
      <c r="F9" s="13">
        <f t="shared" si="4"/>
        <v>4</v>
      </c>
      <c r="G9" s="13">
        <f t="shared" si="5"/>
        <v>6</v>
      </c>
      <c r="H9" s="13">
        <f t="shared" si="6"/>
        <v>-13</v>
      </c>
      <c r="I9" s="13">
        <f t="shared" si="7"/>
        <v>-18</v>
      </c>
      <c r="J9" s="13">
        <f t="shared" si="8"/>
        <v>16</v>
      </c>
      <c r="K9" s="13">
        <f t="shared" si="9"/>
        <v>2</v>
      </c>
      <c r="L9" s="13">
        <f t="shared" si="10"/>
        <v>6</v>
      </c>
      <c r="M9" s="13">
        <f t="shared" si="11"/>
        <v>2</v>
      </c>
      <c r="N9" s="13">
        <f t="shared" si="12"/>
        <v>0</v>
      </c>
      <c r="O9" s="14">
        <f>O7-O8</f>
        <v>2</v>
      </c>
      <c r="P9" s="15"/>
      <c r="Q9" s="15"/>
      <c r="R9" s="15"/>
      <c r="S9" s="13">
        <f>S7-S8</f>
        <v>66</v>
      </c>
    </row>
    <row r="10" spans="1:19" ht="13.8" thickBot="1" x14ac:dyDescent="0.3">
      <c r="A10" s="93"/>
      <c r="B10" s="68" t="s">
        <v>9</v>
      </c>
      <c r="C10" s="16">
        <f t="shared" si="1"/>
        <v>0.58461538461538465</v>
      </c>
      <c r="D10" s="16">
        <f t="shared" si="2"/>
        <v>0.375</v>
      </c>
      <c r="E10" s="16">
        <f t="shared" si="3"/>
        <v>0.32608695652173914</v>
      </c>
      <c r="F10" s="16">
        <f t="shared" si="4"/>
        <v>0.21052631578947367</v>
      </c>
      <c r="G10" s="16">
        <f t="shared" si="5"/>
        <v>0.46153846153846156</v>
      </c>
      <c r="H10" s="16">
        <f t="shared" si="6"/>
        <v>-0.22033898305084745</v>
      </c>
      <c r="I10" s="16">
        <f t="shared" si="7"/>
        <v>-0.19565217391304349</v>
      </c>
      <c r="J10" s="16">
        <f t="shared" si="8"/>
        <v>0.30769230769230771</v>
      </c>
      <c r="K10" s="16">
        <f t="shared" si="9"/>
        <v>0.1</v>
      </c>
      <c r="L10" s="16">
        <f t="shared" si="10"/>
        <v>0.8571428571428571</v>
      </c>
      <c r="M10" s="16">
        <f t="shared" si="11"/>
        <v>2</v>
      </c>
      <c r="N10" s="16">
        <v>0</v>
      </c>
      <c r="O10" s="16">
        <f>S504</f>
        <v>0.15384615384615385</v>
      </c>
      <c r="P10" s="18"/>
      <c r="Q10" s="18"/>
      <c r="R10" s="18"/>
      <c r="S10" s="16">
        <f>S9/S8</f>
        <v>0.15602836879432624</v>
      </c>
    </row>
    <row r="11" spans="1:19" x14ac:dyDescent="0.25">
      <c r="A11" s="94"/>
      <c r="B11" s="66">
        <v>2016</v>
      </c>
      <c r="C11" s="13">
        <f t="shared" si="1"/>
        <v>11</v>
      </c>
      <c r="D11" s="13">
        <f t="shared" si="2"/>
        <v>5</v>
      </c>
      <c r="E11" s="13">
        <f t="shared" si="3"/>
        <v>12</v>
      </c>
      <c r="F11" s="13">
        <f t="shared" si="4"/>
        <v>6</v>
      </c>
      <c r="G11" s="13">
        <f t="shared" si="5"/>
        <v>7</v>
      </c>
      <c r="H11" s="13">
        <f t="shared" si="6"/>
        <v>10</v>
      </c>
      <c r="I11" s="13">
        <f t="shared" si="7"/>
        <v>31</v>
      </c>
      <c r="J11" s="13">
        <f t="shared" si="8"/>
        <v>8</v>
      </c>
      <c r="K11" s="13">
        <f t="shared" si="9"/>
        <v>6</v>
      </c>
      <c r="L11" s="13">
        <f t="shared" si="10"/>
        <v>2</v>
      </c>
      <c r="M11" s="13">
        <f t="shared" si="11"/>
        <v>3</v>
      </c>
      <c r="N11" s="13">
        <f t="shared" si="12"/>
        <v>7</v>
      </c>
      <c r="O11" s="14">
        <f>S505</f>
        <v>2</v>
      </c>
      <c r="P11" s="15"/>
      <c r="Q11" s="15"/>
      <c r="R11" s="15"/>
      <c r="S11" s="13">
        <f>C11+D11+E11+F11+G11+H11+I11+J11+K11+L11+M11+N11+O11</f>
        <v>110</v>
      </c>
    </row>
    <row r="12" spans="1:19" x14ac:dyDescent="0.25">
      <c r="A12" s="92" t="s">
        <v>53</v>
      </c>
      <c r="B12" s="66">
        <v>2015</v>
      </c>
      <c r="C12" s="13">
        <f>S50</f>
        <v>19</v>
      </c>
      <c r="D12" s="13">
        <f t="shared" si="2"/>
        <v>6</v>
      </c>
      <c r="E12" s="13">
        <f t="shared" si="3"/>
        <v>12</v>
      </c>
      <c r="F12" s="13">
        <f t="shared" si="4"/>
        <v>7</v>
      </c>
      <c r="G12" s="13">
        <f t="shared" si="5"/>
        <v>10</v>
      </c>
      <c r="H12" s="13">
        <f t="shared" si="6"/>
        <v>5</v>
      </c>
      <c r="I12" s="13">
        <f t="shared" si="7"/>
        <v>37</v>
      </c>
      <c r="J12" s="13">
        <f t="shared" si="8"/>
        <v>8</v>
      </c>
      <c r="K12" s="13">
        <f t="shared" si="9"/>
        <v>4</v>
      </c>
      <c r="L12" s="13">
        <f t="shared" si="10"/>
        <v>6</v>
      </c>
      <c r="M12" s="13">
        <f t="shared" si="11"/>
        <v>6</v>
      </c>
      <c r="N12" s="13">
        <f t="shared" si="12"/>
        <v>6</v>
      </c>
      <c r="O12" s="14">
        <f>S506</f>
        <v>1</v>
      </c>
      <c r="P12" s="15"/>
      <c r="Q12" s="15"/>
      <c r="R12" s="15"/>
      <c r="S12" s="13">
        <f>C12+D12+E12+F12+G12+H12+I12+J12+K12+L12+M12+N12+O12</f>
        <v>127</v>
      </c>
    </row>
    <row r="13" spans="1:19" x14ac:dyDescent="0.25">
      <c r="A13" s="92" t="s">
        <v>54</v>
      </c>
      <c r="B13" s="67" t="s">
        <v>50</v>
      </c>
      <c r="C13" s="13">
        <f t="shared" si="1"/>
        <v>-8</v>
      </c>
      <c r="D13" s="13">
        <f t="shared" si="2"/>
        <v>-1</v>
      </c>
      <c r="E13" s="13">
        <f t="shared" si="3"/>
        <v>0</v>
      </c>
      <c r="F13" s="13">
        <f t="shared" si="4"/>
        <v>-1</v>
      </c>
      <c r="G13" s="13">
        <f t="shared" si="5"/>
        <v>-3</v>
      </c>
      <c r="H13" s="13">
        <f t="shared" si="6"/>
        <v>5</v>
      </c>
      <c r="I13" s="13">
        <f t="shared" si="7"/>
        <v>-6</v>
      </c>
      <c r="J13" s="13">
        <f t="shared" si="8"/>
        <v>0</v>
      </c>
      <c r="K13" s="13">
        <f t="shared" si="9"/>
        <v>2</v>
      </c>
      <c r="L13" s="13">
        <f t="shared" si="10"/>
        <v>-4</v>
      </c>
      <c r="M13" s="13">
        <f t="shared" si="11"/>
        <v>-3</v>
      </c>
      <c r="N13" s="13">
        <f t="shared" si="12"/>
        <v>1</v>
      </c>
      <c r="O13" s="14">
        <f>O11-O12</f>
        <v>1</v>
      </c>
      <c r="P13" s="15"/>
      <c r="Q13" s="15"/>
      <c r="R13" s="15"/>
      <c r="S13" s="13">
        <f>S11-S12</f>
        <v>-17</v>
      </c>
    </row>
    <row r="14" spans="1:19" ht="13.8" thickBot="1" x14ac:dyDescent="0.3">
      <c r="A14" s="93"/>
      <c r="B14" s="68" t="s">
        <v>9</v>
      </c>
      <c r="C14" s="16">
        <f t="shared" si="1"/>
        <v>-0.42105263157894735</v>
      </c>
      <c r="D14" s="16">
        <f t="shared" si="2"/>
        <v>-0.16666666666666666</v>
      </c>
      <c r="E14" s="16">
        <f t="shared" si="3"/>
        <v>0</v>
      </c>
      <c r="F14" s="16">
        <f t="shared" si="4"/>
        <v>-0.14285714285714285</v>
      </c>
      <c r="G14" s="16">
        <f t="shared" si="5"/>
        <v>-0.3</v>
      </c>
      <c r="H14" s="16">
        <f t="shared" si="6"/>
        <v>1</v>
      </c>
      <c r="I14" s="16">
        <f t="shared" si="7"/>
        <v>-0.16216216216216217</v>
      </c>
      <c r="J14" s="16">
        <f t="shared" si="8"/>
        <v>0</v>
      </c>
      <c r="K14" s="16">
        <f t="shared" si="9"/>
        <v>0.5</v>
      </c>
      <c r="L14" s="16">
        <f t="shared" si="10"/>
        <v>-0.66666666666666663</v>
      </c>
      <c r="M14" s="16">
        <f t="shared" si="11"/>
        <v>-0.5</v>
      </c>
      <c r="N14" s="16">
        <f t="shared" si="12"/>
        <v>0.16666666666666666</v>
      </c>
      <c r="O14" s="16">
        <f t="shared" ref="O14:O28" si="13">S508</f>
        <v>1</v>
      </c>
      <c r="P14" s="18"/>
      <c r="Q14" s="18"/>
      <c r="R14" s="18"/>
      <c r="S14" s="16">
        <f>S13/S12</f>
        <v>-0.13385826771653545</v>
      </c>
    </row>
    <row r="15" spans="1:19" x14ac:dyDescent="0.25">
      <c r="A15" s="94"/>
      <c r="B15" s="66">
        <v>2016</v>
      </c>
      <c r="C15" s="13">
        <f t="shared" si="1"/>
        <v>0</v>
      </c>
      <c r="D15" s="13">
        <f t="shared" si="2"/>
        <v>0</v>
      </c>
      <c r="E15" s="13">
        <f t="shared" si="3"/>
        <v>0</v>
      </c>
      <c r="F15" s="13">
        <f t="shared" si="4"/>
        <v>0</v>
      </c>
      <c r="G15" s="13">
        <f t="shared" si="5"/>
        <v>0</v>
      </c>
      <c r="H15" s="13">
        <f t="shared" si="6"/>
        <v>0</v>
      </c>
      <c r="I15" s="13">
        <f t="shared" si="7"/>
        <v>0</v>
      </c>
      <c r="J15" s="13">
        <f t="shared" si="8"/>
        <v>0</v>
      </c>
      <c r="K15" s="13">
        <f t="shared" si="9"/>
        <v>0</v>
      </c>
      <c r="L15" s="13">
        <f t="shared" si="10"/>
        <v>0</v>
      </c>
      <c r="M15" s="13">
        <f t="shared" si="11"/>
        <v>0</v>
      </c>
      <c r="N15" s="13">
        <f t="shared" si="12"/>
        <v>0</v>
      </c>
      <c r="O15" s="14">
        <f t="shared" si="13"/>
        <v>0</v>
      </c>
      <c r="P15" s="15"/>
      <c r="Q15" s="15"/>
      <c r="R15" s="15"/>
      <c r="S15" s="13">
        <f>C15+D15+E15+F15+G15+H15+I15+J15+K15+L15+M15+N15+O15</f>
        <v>0</v>
      </c>
    </row>
    <row r="16" spans="1:19" x14ac:dyDescent="0.25">
      <c r="A16" s="92" t="s">
        <v>55</v>
      </c>
      <c r="B16" s="66">
        <v>2015</v>
      </c>
      <c r="C16" s="13">
        <f t="shared" si="1"/>
        <v>1</v>
      </c>
      <c r="D16" s="13">
        <f t="shared" si="2"/>
        <v>0</v>
      </c>
      <c r="E16" s="13">
        <f t="shared" si="3"/>
        <v>0</v>
      </c>
      <c r="F16" s="13">
        <f t="shared" si="4"/>
        <v>0</v>
      </c>
      <c r="G16" s="13">
        <f t="shared" si="5"/>
        <v>0</v>
      </c>
      <c r="H16" s="13">
        <f t="shared" si="6"/>
        <v>1</v>
      </c>
      <c r="I16" s="13">
        <f t="shared" si="7"/>
        <v>0</v>
      </c>
      <c r="J16" s="13">
        <f t="shared" si="8"/>
        <v>0</v>
      </c>
      <c r="K16" s="13">
        <f t="shared" si="9"/>
        <v>0</v>
      </c>
      <c r="L16" s="13">
        <f t="shared" si="10"/>
        <v>0</v>
      </c>
      <c r="M16" s="13">
        <f t="shared" si="11"/>
        <v>0</v>
      </c>
      <c r="N16" s="13">
        <f t="shared" si="12"/>
        <v>0</v>
      </c>
      <c r="O16" s="14">
        <f t="shared" si="13"/>
        <v>0</v>
      </c>
      <c r="P16" s="15"/>
      <c r="Q16" s="15"/>
      <c r="R16" s="15"/>
      <c r="S16" s="13">
        <f>C16+D16+E16+F16+G16+H16+I16+J16+K16+L16+M16+N16+O16</f>
        <v>2</v>
      </c>
    </row>
    <row r="17" spans="1:19" x14ac:dyDescent="0.25">
      <c r="A17" s="191" t="s">
        <v>56</v>
      </c>
      <c r="B17" s="67" t="s">
        <v>50</v>
      </c>
      <c r="C17" s="19">
        <f t="shared" si="1"/>
        <v>-1</v>
      </c>
      <c r="D17" s="13">
        <f t="shared" si="2"/>
        <v>0</v>
      </c>
      <c r="E17" s="13">
        <f t="shared" si="3"/>
        <v>0</v>
      </c>
      <c r="F17" s="13">
        <f t="shared" si="4"/>
        <v>0</v>
      </c>
      <c r="G17" s="13">
        <f t="shared" si="5"/>
        <v>0</v>
      </c>
      <c r="H17" s="13">
        <f t="shared" si="6"/>
        <v>-1</v>
      </c>
      <c r="I17" s="19">
        <f t="shared" si="7"/>
        <v>0</v>
      </c>
      <c r="J17" s="13">
        <f t="shared" si="8"/>
        <v>0</v>
      </c>
      <c r="K17" s="13">
        <f t="shared" si="9"/>
        <v>0</v>
      </c>
      <c r="L17" s="13">
        <f t="shared" si="10"/>
        <v>0</v>
      </c>
      <c r="M17" s="13">
        <f t="shared" si="11"/>
        <v>0</v>
      </c>
      <c r="N17" s="13">
        <f t="shared" si="12"/>
        <v>0</v>
      </c>
      <c r="O17" s="14">
        <f t="shared" si="13"/>
        <v>0</v>
      </c>
      <c r="P17" s="15"/>
      <c r="Q17" s="15"/>
      <c r="R17" s="15"/>
      <c r="S17" s="13">
        <f>S15-S16</f>
        <v>-2</v>
      </c>
    </row>
    <row r="18" spans="1:19" ht="13.8" thickBot="1" x14ac:dyDescent="0.3">
      <c r="A18" s="93"/>
      <c r="B18" s="68" t="s">
        <v>9</v>
      </c>
      <c r="C18" s="16">
        <v>0</v>
      </c>
      <c r="D18" s="16">
        <f t="shared" si="2"/>
        <v>0</v>
      </c>
      <c r="E18" s="16">
        <v>0</v>
      </c>
      <c r="F18" s="16">
        <f t="shared" si="4"/>
        <v>0</v>
      </c>
      <c r="G18" s="16">
        <f t="shared" si="5"/>
        <v>0</v>
      </c>
      <c r="H18" s="16">
        <v>0</v>
      </c>
      <c r="I18" s="16">
        <f t="shared" si="7"/>
        <v>0</v>
      </c>
      <c r="J18" s="16">
        <f t="shared" si="8"/>
        <v>0</v>
      </c>
      <c r="K18" s="16">
        <f t="shared" si="9"/>
        <v>0</v>
      </c>
      <c r="L18" s="16">
        <f t="shared" si="10"/>
        <v>0</v>
      </c>
      <c r="M18" s="16">
        <f t="shared" si="11"/>
        <v>0</v>
      </c>
      <c r="N18" s="16">
        <f t="shared" si="12"/>
        <v>0</v>
      </c>
      <c r="O18" s="16">
        <f t="shared" si="13"/>
        <v>0</v>
      </c>
      <c r="P18" s="18"/>
      <c r="Q18" s="18"/>
      <c r="R18" s="18"/>
      <c r="S18" s="16">
        <v>0</v>
      </c>
    </row>
    <row r="19" spans="1:19" x14ac:dyDescent="0.25">
      <c r="A19" s="94"/>
      <c r="B19" s="66">
        <v>2016</v>
      </c>
      <c r="C19" s="13">
        <f t="shared" si="1"/>
        <v>611</v>
      </c>
      <c r="D19" s="13">
        <f t="shared" si="2"/>
        <v>170</v>
      </c>
      <c r="E19" s="13">
        <f t="shared" si="3"/>
        <v>140</v>
      </c>
      <c r="F19" s="13">
        <f t="shared" si="4"/>
        <v>93</v>
      </c>
      <c r="G19" s="13">
        <f t="shared" si="5"/>
        <v>92</v>
      </c>
      <c r="H19" s="13">
        <f t="shared" si="6"/>
        <v>227</v>
      </c>
      <c r="I19" s="13">
        <f t="shared" si="7"/>
        <v>601</v>
      </c>
      <c r="J19" s="13">
        <f t="shared" si="8"/>
        <v>217</v>
      </c>
      <c r="K19" s="13">
        <f t="shared" si="9"/>
        <v>69</v>
      </c>
      <c r="L19" s="13">
        <f t="shared" si="10"/>
        <v>43</v>
      </c>
      <c r="M19" s="13">
        <f t="shared" si="11"/>
        <v>7</v>
      </c>
      <c r="N19" s="13">
        <f t="shared" si="12"/>
        <v>54</v>
      </c>
      <c r="O19" s="14">
        <f t="shared" si="13"/>
        <v>35</v>
      </c>
      <c r="P19" s="15"/>
      <c r="Q19" s="15"/>
      <c r="R19" s="15"/>
      <c r="S19" s="13">
        <f>C19+D19+E19+F19+G19+H19+I19+J19+K19+L19+M19+N19+O19</f>
        <v>2359</v>
      </c>
    </row>
    <row r="20" spans="1:19" x14ac:dyDescent="0.25">
      <c r="A20" s="92" t="s">
        <v>57</v>
      </c>
      <c r="B20" s="66">
        <v>2016</v>
      </c>
      <c r="C20" s="13">
        <f t="shared" si="1"/>
        <v>791</v>
      </c>
      <c r="D20" s="13">
        <f t="shared" si="2"/>
        <v>157</v>
      </c>
      <c r="E20" s="13">
        <f t="shared" si="3"/>
        <v>173</v>
      </c>
      <c r="F20" s="13">
        <f t="shared" si="4"/>
        <v>124</v>
      </c>
      <c r="G20" s="13">
        <f t="shared" si="5"/>
        <v>82</v>
      </c>
      <c r="H20" s="13">
        <f t="shared" si="6"/>
        <v>317</v>
      </c>
      <c r="I20" s="13">
        <f t="shared" si="7"/>
        <v>744</v>
      </c>
      <c r="J20" s="13">
        <f t="shared" si="8"/>
        <v>363</v>
      </c>
      <c r="K20" s="13">
        <f t="shared" si="9"/>
        <v>87</v>
      </c>
      <c r="L20" s="13">
        <f t="shared" si="10"/>
        <v>83</v>
      </c>
      <c r="M20" s="13">
        <f t="shared" si="11"/>
        <v>13</v>
      </c>
      <c r="N20" s="13">
        <f t="shared" si="12"/>
        <v>64</v>
      </c>
      <c r="O20" s="14">
        <f t="shared" si="13"/>
        <v>43</v>
      </c>
      <c r="P20" s="15"/>
      <c r="Q20" s="15"/>
      <c r="R20" s="15"/>
      <c r="S20" s="13">
        <f>C20+D20+E20+F20+G20+H20+I20+J20+K20+L20+M20+N20+O20</f>
        <v>3041</v>
      </c>
    </row>
    <row r="21" spans="1:19" x14ac:dyDescent="0.25">
      <c r="A21" s="94"/>
      <c r="B21" s="67" t="s">
        <v>50</v>
      </c>
      <c r="C21" s="13">
        <f t="shared" si="1"/>
        <v>-180</v>
      </c>
      <c r="D21" s="13">
        <f t="shared" si="2"/>
        <v>13</v>
      </c>
      <c r="E21" s="13">
        <f t="shared" si="3"/>
        <v>-33</v>
      </c>
      <c r="F21" s="13">
        <f t="shared" si="4"/>
        <v>-31</v>
      </c>
      <c r="G21" s="13">
        <f t="shared" si="5"/>
        <v>10</v>
      </c>
      <c r="H21" s="13">
        <f t="shared" si="6"/>
        <v>-90</v>
      </c>
      <c r="I21" s="19">
        <f t="shared" si="7"/>
        <v>-143</v>
      </c>
      <c r="J21" s="13">
        <f t="shared" si="8"/>
        <v>-146</v>
      </c>
      <c r="K21" s="13">
        <f t="shared" si="9"/>
        <v>-18</v>
      </c>
      <c r="L21" s="13">
        <f t="shared" si="10"/>
        <v>-40</v>
      </c>
      <c r="M21" s="13">
        <f t="shared" si="11"/>
        <v>-6</v>
      </c>
      <c r="N21" s="13">
        <f t="shared" si="12"/>
        <v>-10</v>
      </c>
      <c r="O21" s="14">
        <f t="shared" si="13"/>
        <v>-8</v>
      </c>
      <c r="P21" s="15"/>
      <c r="Q21" s="15"/>
      <c r="R21" s="15"/>
      <c r="S21" s="13">
        <f>S19-S20</f>
        <v>-682</v>
      </c>
    </row>
    <row r="22" spans="1:19" ht="13.8" thickBot="1" x14ac:dyDescent="0.3">
      <c r="A22" s="93"/>
      <c r="B22" s="68" t="s">
        <v>9</v>
      </c>
      <c r="C22" s="16">
        <f t="shared" si="1"/>
        <v>-0.22756005056890014</v>
      </c>
      <c r="D22" s="16">
        <f t="shared" si="2"/>
        <v>8.2802547770700632E-2</v>
      </c>
      <c r="E22" s="16">
        <f t="shared" si="3"/>
        <v>-0.19075144508670519</v>
      </c>
      <c r="F22" s="16">
        <f t="shared" si="4"/>
        <v>-0.25</v>
      </c>
      <c r="G22" s="16">
        <f t="shared" si="5"/>
        <v>0.12195121951219512</v>
      </c>
      <c r="H22" s="16">
        <f t="shared" si="6"/>
        <v>-0.28391167192429023</v>
      </c>
      <c r="I22" s="16">
        <f t="shared" si="7"/>
        <v>-0.19220430107526881</v>
      </c>
      <c r="J22" s="16">
        <f t="shared" si="8"/>
        <v>-0.40220385674931131</v>
      </c>
      <c r="K22" s="16">
        <f t="shared" si="9"/>
        <v>-0.20689655172413793</v>
      </c>
      <c r="L22" s="16">
        <f t="shared" si="10"/>
        <v>-0.48192771084337349</v>
      </c>
      <c r="M22" s="16">
        <f t="shared" si="11"/>
        <v>-0.46153846153846156</v>
      </c>
      <c r="N22" s="16">
        <f t="shared" si="12"/>
        <v>-0.15625</v>
      </c>
      <c r="O22" s="16">
        <f t="shared" si="13"/>
        <v>-0.18604651162790697</v>
      </c>
      <c r="P22" s="18"/>
      <c r="Q22" s="18"/>
      <c r="R22" s="18"/>
      <c r="S22" s="16">
        <f>S21/S20</f>
        <v>-0.224268332785268</v>
      </c>
    </row>
    <row r="23" spans="1:19" x14ac:dyDescent="0.25">
      <c r="A23" s="94"/>
      <c r="B23" s="66">
        <v>2016</v>
      </c>
      <c r="C23" s="13">
        <f t="shared" si="1"/>
        <v>381</v>
      </c>
      <c r="D23" s="13">
        <f t="shared" si="2"/>
        <v>244</v>
      </c>
      <c r="E23" s="13">
        <f t="shared" si="3"/>
        <v>375</v>
      </c>
      <c r="F23" s="13">
        <f t="shared" si="4"/>
        <v>89</v>
      </c>
      <c r="G23" s="13">
        <f t="shared" si="5"/>
        <v>209</v>
      </c>
      <c r="H23" s="13">
        <f t="shared" si="6"/>
        <v>168</v>
      </c>
      <c r="I23" s="13">
        <f t="shared" si="7"/>
        <v>295</v>
      </c>
      <c r="J23" s="13">
        <f t="shared" si="8"/>
        <v>224</v>
      </c>
      <c r="K23" s="13">
        <f t="shared" si="9"/>
        <v>167</v>
      </c>
      <c r="L23" s="13">
        <f t="shared" si="10"/>
        <v>138</v>
      </c>
      <c r="M23" s="190">
        <f t="shared" si="11"/>
        <v>78</v>
      </c>
      <c r="N23" s="13">
        <f t="shared" si="12"/>
        <v>139</v>
      </c>
      <c r="O23" s="14">
        <f t="shared" si="13"/>
        <v>71</v>
      </c>
      <c r="P23" s="15"/>
      <c r="Q23" s="15"/>
      <c r="R23" s="15"/>
      <c r="S23" s="13">
        <f>C23+D23+E23+F23+G23+H23+I23+J23+K23+L23+M23+N23+O23</f>
        <v>2578</v>
      </c>
    </row>
    <row r="24" spans="1:19" x14ac:dyDescent="0.25">
      <c r="A24" s="92" t="s">
        <v>58</v>
      </c>
      <c r="B24" s="66">
        <v>2015</v>
      </c>
      <c r="C24" s="13">
        <f t="shared" si="1"/>
        <v>354</v>
      </c>
      <c r="D24" s="13">
        <f t="shared" si="2"/>
        <v>95</v>
      </c>
      <c r="E24" s="13">
        <f t="shared" si="3"/>
        <v>338</v>
      </c>
      <c r="F24" s="13">
        <f t="shared" si="4"/>
        <v>73</v>
      </c>
      <c r="G24" s="13">
        <f t="shared" si="5"/>
        <v>180</v>
      </c>
      <c r="H24" s="13">
        <f t="shared" si="6"/>
        <v>196</v>
      </c>
      <c r="I24" s="13">
        <f t="shared" si="7"/>
        <v>221</v>
      </c>
      <c r="J24" s="13">
        <f t="shared" si="8"/>
        <v>232</v>
      </c>
      <c r="K24" s="13">
        <f t="shared" si="9"/>
        <v>180</v>
      </c>
      <c r="L24" s="13">
        <f t="shared" si="10"/>
        <v>95</v>
      </c>
      <c r="M24" s="13">
        <f t="shared" si="11"/>
        <v>60</v>
      </c>
      <c r="N24" s="13">
        <f t="shared" si="12"/>
        <v>137</v>
      </c>
      <c r="O24" s="14">
        <f t="shared" si="13"/>
        <v>72</v>
      </c>
      <c r="P24" s="15"/>
      <c r="Q24" s="15"/>
      <c r="R24" s="15"/>
      <c r="S24" s="13">
        <f>C24+D24+E24+F24+G24+H24+I24+J24+K24+L24+M24+N24+O24</f>
        <v>2233</v>
      </c>
    </row>
    <row r="25" spans="1:19" x14ac:dyDescent="0.25">
      <c r="A25" s="92" t="s">
        <v>59</v>
      </c>
      <c r="B25" s="67" t="s">
        <v>50</v>
      </c>
      <c r="C25" s="13">
        <f t="shared" si="1"/>
        <v>27</v>
      </c>
      <c r="D25" s="13">
        <f t="shared" si="2"/>
        <v>149</v>
      </c>
      <c r="E25" s="13">
        <f t="shared" si="3"/>
        <v>37</v>
      </c>
      <c r="F25" s="13">
        <f t="shared" si="4"/>
        <v>16</v>
      </c>
      <c r="G25" s="13">
        <f t="shared" si="5"/>
        <v>29</v>
      </c>
      <c r="H25" s="13">
        <f t="shared" si="6"/>
        <v>-28</v>
      </c>
      <c r="I25" s="19">
        <f t="shared" si="7"/>
        <v>74</v>
      </c>
      <c r="J25" s="13">
        <f t="shared" si="8"/>
        <v>-8</v>
      </c>
      <c r="K25" s="13">
        <f t="shared" si="9"/>
        <v>-13</v>
      </c>
      <c r="L25" s="13">
        <f t="shared" si="10"/>
        <v>43</v>
      </c>
      <c r="M25" s="13">
        <f t="shared" si="11"/>
        <v>18</v>
      </c>
      <c r="N25" s="13">
        <f t="shared" si="12"/>
        <v>2</v>
      </c>
      <c r="O25" s="14">
        <f t="shared" si="13"/>
        <v>-1</v>
      </c>
      <c r="P25" s="15"/>
      <c r="Q25" s="15"/>
      <c r="R25" s="15"/>
      <c r="S25" s="13">
        <f>S23-S24</f>
        <v>345</v>
      </c>
    </row>
    <row r="26" spans="1:19" ht="13.8" thickBot="1" x14ac:dyDescent="0.3">
      <c r="A26" s="93"/>
      <c r="B26" s="68" t="s">
        <v>9</v>
      </c>
      <c r="C26" s="16">
        <f t="shared" si="1"/>
        <v>7.6271186440677971E-2</v>
      </c>
      <c r="D26" s="16">
        <f t="shared" si="2"/>
        <v>1.5684210526315789</v>
      </c>
      <c r="E26" s="16">
        <f t="shared" si="3"/>
        <v>0.10946745562130178</v>
      </c>
      <c r="F26" s="16">
        <f t="shared" si="4"/>
        <v>0.21917808219178081</v>
      </c>
      <c r="G26" s="16">
        <f t="shared" si="5"/>
        <v>0.16111111111111112</v>
      </c>
      <c r="H26" s="16">
        <f t="shared" si="6"/>
        <v>-0.14285714285714285</v>
      </c>
      <c r="I26" s="16">
        <f t="shared" si="7"/>
        <v>0.33484162895927599</v>
      </c>
      <c r="J26" s="16">
        <f t="shared" si="8"/>
        <v>-3.4482758620689655E-2</v>
      </c>
      <c r="K26" s="16">
        <f t="shared" si="9"/>
        <v>-7.2222222222222215E-2</v>
      </c>
      <c r="L26" s="16">
        <f t="shared" si="10"/>
        <v>0.45263157894736844</v>
      </c>
      <c r="M26" s="16">
        <f t="shared" si="11"/>
        <v>0.3</v>
      </c>
      <c r="N26" s="16">
        <f t="shared" si="12"/>
        <v>1.4598540145985401E-2</v>
      </c>
      <c r="O26" s="16">
        <f t="shared" si="13"/>
        <v>-1.3888888888888888E-2</v>
      </c>
      <c r="P26" s="18"/>
      <c r="Q26" s="18"/>
      <c r="R26" s="18"/>
      <c r="S26" s="16">
        <f>S25/S24</f>
        <v>0.15450067174205107</v>
      </c>
    </row>
    <row r="27" spans="1:19" x14ac:dyDescent="0.25">
      <c r="A27" s="94"/>
      <c r="B27" s="66">
        <v>2016</v>
      </c>
      <c r="C27" s="13">
        <f t="shared" si="1"/>
        <v>804</v>
      </c>
      <c r="D27" s="13">
        <f t="shared" si="2"/>
        <v>535</v>
      </c>
      <c r="E27" s="13">
        <f t="shared" si="3"/>
        <v>481</v>
      </c>
      <c r="F27" s="13">
        <f t="shared" si="4"/>
        <v>316</v>
      </c>
      <c r="G27" s="13">
        <f t="shared" si="5"/>
        <v>393</v>
      </c>
      <c r="H27" s="13">
        <f t="shared" si="6"/>
        <v>529</v>
      </c>
      <c r="I27" s="13">
        <f t="shared" si="7"/>
        <v>1201</v>
      </c>
      <c r="J27" s="13">
        <f t="shared" si="8"/>
        <v>584</v>
      </c>
      <c r="K27" s="13">
        <f t="shared" si="9"/>
        <v>278</v>
      </c>
      <c r="L27" s="13">
        <f t="shared" si="10"/>
        <v>416</v>
      </c>
      <c r="M27" s="13">
        <f t="shared" si="11"/>
        <v>133</v>
      </c>
      <c r="N27" s="13">
        <f t="shared" si="12"/>
        <v>269</v>
      </c>
      <c r="O27" s="14">
        <f t="shared" si="13"/>
        <v>229</v>
      </c>
      <c r="P27" s="15"/>
      <c r="Q27" s="15"/>
      <c r="R27" s="15"/>
      <c r="S27" s="13">
        <f>C27+D27+E27+F27+G27+H27+I27+J27+K27+L27+M27+N27+O27</f>
        <v>6168</v>
      </c>
    </row>
    <row r="28" spans="1:19" x14ac:dyDescent="0.25">
      <c r="A28" s="91" t="s">
        <v>60</v>
      </c>
      <c r="B28" s="66">
        <v>2015</v>
      </c>
      <c r="C28" s="13">
        <f t="shared" si="1"/>
        <v>920</v>
      </c>
      <c r="D28" s="13">
        <f t="shared" si="2"/>
        <v>803</v>
      </c>
      <c r="E28" s="13">
        <f t="shared" si="3"/>
        <v>512</v>
      </c>
      <c r="F28" s="13">
        <f t="shared" si="4"/>
        <v>371</v>
      </c>
      <c r="G28" s="13">
        <f t="shared" si="5"/>
        <v>534</v>
      </c>
      <c r="H28" s="13">
        <f t="shared" si="6"/>
        <v>605</v>
      </c>
      <c r="I28" s="13">
        <f t="shared" si="7"/>
        <v>1311</v>
      </c>
      <c r="J28" s="13">
        <f t="shared" si="8"/>
        <v>653</v>
      </c>
      <c r="K28" s="13">
        <f t="shared" si="9"/>
        <v>222</v>
      </c>
      <c r="L28" s="13">
        <f t="shared" si="10"/>
        <v>501</v>
      </c>
      <c r="M28" s="13">
        <f t="shared" si="11"/>
        <v>191</v>
      </c>
      <c r="N28" s="13">
        <f t="shared" si="12"/>
        <v>250</v>
      </c>
      <c r="O28" s="14">
        <f t="shared" si="13"/>
        <v>261</v>
      </c>
      <c r="P28" s="15"/>
      <c r="Q28" s="15"/>
      <c r="R28" s="15"/>
      <c r="S28" s="13">
        <f>C28+D28+E28+F28+G28+H28+I28+J28+K28+L28+M28+N28+O28</f>
        <v>7134</v>
      </c>
    </row>
    <row r="29" spans="1:19" x14ac:dyDescent="0.25">
      <c r="A29" s="94"/>
      <c r="B29" s="67" t="s">
        <v>50</v>
      </c>
      <c r="C29" s="13">
        <f t="shared" si="1"/>
        <v>-116</v>
      </c>
      <c r="D29" s="13">
        <f t="shared" si="2"/>
        <v>-268</v>
      </c>
      <c r="E29" s="13">
        <f t="shared" si="3"/>
        <v>-31</v>
      </c>
      <c r="F29" s="13">
        <f t="shared" si="4"/>
        <v>-55</v>
      </c>
      <c r="G29" s="13">
        <f t="shared" si="5"/>
        <v>-141</v>
      </c>
      <c r="H29" s="13">
        <f t="shared" si="6"/>
        <v>-76</v>
      </c>
      <c r="I29" s="19">
        <f t="shared" si="7"/>
        <v>-110</v>
      </c>
      <c r="J29" s="13">
        <f t="shared" si="8"/>
        <v>-69</v>
      </c>
      <c r="K29" s="13">
        <f t="shared" si="9"/>
        <v>56</v>
      </c>
      <c r="L29" s="13">
        <f t="shared" si="10"/>
        <v>-85</v>
      </c>
      <c r="M29" s="13">
        <f t="shared" si="11"/>
        <v>-58</v>
      </c>
      <c r="N29" s="13">
        <f t="shared" si="12"/>
        <v>19</v>
      </c>
      <c r="O29" s="14">
        <f>O27-O28</f>
        <v>-32</v>
      </c>
      <c r="P29" s="15"/>
      <c r="Q29" s="15"/>
      <c r="R29" s="15"/>
      <c r="S29" s="13">
        <f>S27-S28</f>
        <v>-966</v>
      </c>
    </row>
    <row r="30" spans="1:19" ht="13.8" thickBot="1" x14ac:dyDescent="0.3">
      <c r="A30" s="93"/>
      <c r="B30" s="68" t="s">
        <v>9</v>
      </c>
      <c r="C30" s="16">
        <f t="shared" si="1"/>
        <v>-0.12608695652173912</v>
      </c>
      <c r="D30" s="16">
        <f t="shared" si="2"/>
        <v>-0.33374844333748444</v>
      </c>
      <c r="E30" s="16">
        <f t="shared" si="3"/>
        <v>-6.0546875E-2</v>
      </c>
      <c r="F30" s="16">
        <f t="shared" si="4"/>
        <v>-0.14824797843665768</v>
      </c>
      <c r="G30" s="16">
        <f t="shared" si="5"/>
        <v>-0.2640449438202247</v>
      </c>
      <c r="H30" s="16">
        <f t="shared" si="6"/>
        <v>-0.12561983471074381</v>
      </c>
      <c r="I30" s="16">
        <f t="shared" si="7"/>
        <v>-8.3905415713196027E-2</v>
      </c>
      <c r="J30" s="16">
        <f t="shared" si="8"/>
        <v>-0.10566615620214395</v>
      </c>
      <c r="K30" s="16">
        <f t="shared" si="9"/>
        <v>0.25225225225225223</v>
      </c>
      <c r="L30" s="16">
        <f t="shared" si="10"/>
        <v>-0.16966067864271456</v>
      </c>
      <c r="M30" s="16">
        <f t="shared" si="11"/>
        <v>-0.30366492146596857</v>
      </c>
      <c r="N30" s="16">
        <f t="shared" si="12"/>
        <v>7.5999999999999998E-2</v>
      </c>
      <c r="O30" s="16">
        <f>S524</f>
        <v>-0.12260536398467432</v>
      </c>
      <c r="P30" s="18"/>
      <c r="Q30" s="18"/>
      <c r="R30" s="18"/>
      <c r="S30" s="16">
        <f>S29/S28</f>
        <v>-0.13540790580319595</v>
      </c>
    </row>
    <row r="31" spans="1:19" x14ac:dyDescent="0.25">
      <c r="A31" s="94"/>
      <c r="B31" s="66">
        <v>2016</v>
      </c>
      <c r="C31" s="13">
        <f t="shared" si="1"/>
        <v>3452</v>
      </c>
      <c r="D31" s="13">
        <f t="shared" si="2"/>
        <v>1358</v>
      </c>
      <c r="E31" s="13">
        <f t="shared" si="3"/>
        <v>1508</v>
      </c>
      <c r="F31" s="13">
        <f t="shared" si="4"/>
        <v>466</v>
      </c>
      <c r="G31" s="13">
        <f t="shared" si="5"/>
        <v>908</v>
      </c>
      <c r="H31" s="13">
        <f t="shared" si="6"/>
        <v>1460</v>
      </c>
      <c r="I31" s="13">
        <f t="shared" si="7"/>
        <v>4026</v>
      </c>
      <c r="J31" s="13">
        <f t="shared" si="8"/>
        <v>1806</v>
      </c>
      <c r="K31" s="13">
        <f t="shared" si="9"/>
        <v>703</v>
      </c>
      <c r="L31" s="13">
        <f t="shared" si="10"/>
        <v>710</v>
      </c>
      <c r="M31" s="13">
        <f t="shared" si="11"/>
        <v>243</v>
      </c>
      <c r="N31" s="13">
        <f t="shared" si="12"/>
        <v>532</v>
      </c>
      <c r="O31" s="14">
        <f>S525</f>
        <v>436</v>
      </c>
      <c r="P31" s="15"/>
      <c r="Q31" s="15"/>
      <c r="R31" s="15"/>
      <c r="S31" s="13">
        <f>C31+D31+E31+F31+G31+H31+I31+J31+K31+L31+M31+N31+O31</f>
        <v>17608</v>
      </c>
    </row>
    <row r="32" spans="1:19" x14ac:dyDescent="0.25">
      <c r="A32" s="92" t="s">
        <v>61</v>
      </c>
      <c r="B32" s="66">
        <v>2015</v>
      </c>
      <c r="C32" s="13">
        <f t="shared" si="1"/>
        <v>3330</v>
      </c>
      <c r="D32" s="13">
        <f t="shared" si="2"/>
        <v>1630</v>
      </c>
      <c r="E32" s="13">
        <f t="shared" si="3"/>
        <v>1663</v>
      </c>
      <c r="F32" s="13">
        <f t="shared" si="4"/>
        <v>579</v>
      </c>
      <c r="G32" s="13">
        <f t="shared" si="5"/>
        <v>898</v>
      </c>
      <c r="H32" s="13">
        <f t="shared" si="6"/>
        <v>1502</v>
      </c>
      <c r="I32" s="13">
        <f t="shared" si="7"/>
        <v>4500</v>
      </c>
      <c r="J32" s="13">
        <f t="shared" si="8"/>
        <v>1836</v>
      </c>
      <c r="K32" s="13">
        <f t="shared" si="9"/>
        <v>702</v>
      </c>
      <c r="L32" s="13">
        <f t="shared" si="10"/>
        <v>769</v>
      </c>
      <c r="M32" s="13">
        <f t="shared" si="11"/>
        <v>232</v>
      </c>
      <c r="N32" s="13">
        <f t="shared" si="12"/>
        <v>543</v>
      </c>
      <c r="O32" s="14">
        <f>S526</f>
        <v>430</v>
      </c>
      <c r="P32" s="15"/>
      <c r="Q32" s="15"/>
      <c r="R32" s="15"/>
      <c r="S32" s="13">
        <f>C32+D32+E32+F32+G32+H32+I32+J32+K32+L32+M32+N32+O32</f>
        <v>18614</v>
      </c>
    </row>
    <row r="33" spans="1:19" x14ac:dyDescent="0.25">
      <c r="A33" s="92" t="s">
        <v>62</v>
      </c>
      <c r="B33" s="67" t="s">
        <v>50</v>
      </c>
      <c r="C33" s="13">
        <f t="shared" si="1"/>
        <v>122</v>
      </c>
      <c r="D33" s="13">
        <f t="shared" si="2"/>
        <v>-272</v>
      </c>
      <c r="E33" s="13">
        <f t="shared" si="3"/>
        <v>-155</v>
      </c>
      <c r="F33" s="13">
        <f t="shared" si="4"/>
        <v>-113</v>
      </c>
      <c r="G33" s="13">
        <f t="shared" si="5"/>
        <v>10</v>
      </c>
      <c r="H33" s="13">
        <f t="shared" si="6"/>
        <v>-42</v>
      </c>
      <c r="I33" s="19">
        <f t="shared" si="7"/>
        <v>-474</v>
      </c>
      <c r="J33" s="13">
        <f t="shared" si="8"/>
        <v>-30</v>
      </c>
      <c r="K33" s="13">
        <f t="shared" si="9"/>
        <v>1</v>
      </c>
      <c r="L33" s="13">
        <f t="shared" si="10"/>
        <v>-59</v>
      </c>
      <c r="M33" s="13">
        <f t="shared" si="11"/>
        <v>11</v>
      </c>
      <c r="N33" s="13">
        <f t="shared" si="12"/>
        <v>-11</v>
      </c>
      <c r="O33" s="14">
        <f>O31-O32</f>
        <v>6</v>
      </c>
      <c r="P33" s="15"/>
      <c r="Q33" s="15"/>
      <c r="R33" s="15"/>
      <c r="S33" s="13">
        <f>S31-S32</f>
        <v>-1006</v>
      </c>
    </row>
    <row r="34" spans="1:19" ht="13.8" thickBot="1" x14ac:dyDescent="0.3">
      <c r="A34" s="93"/>
      <c r="B34" s="68" t="s">
        <v>9</v>
      </c>
      <c r="C34" s="16">
        <f t="shared" si="1"/>
        <v>3.6636636636636639E-2</v>
      </c>
      <c r="D34" s="16">
        <f>S110</f>
        <v>-0.16687116564417179</v>
      </c>
      <c r="E34" s="16">
        <f t="shared" si="3"/>
        <v>-9.3205051112447382E-2</v>
      </c>
      <c r="F34" s="16">
        <f t="shared" si="4"/>
        <v>-0.19516407599309155</v>
      </c>
      <c r="G34" s="16">
        <f t="shared" si="5"/>
        <v>1.1135857461024499E-2</v>
      </c>
      <c r="H34" s="16">
        <f t="shared" si="6"/>
        <v>-2.7962716378162451E-2</v>
      </c>
      <c r="I34" s="16">
        <f t="shared" si="7"/>
        <v>-0.10533333333333333</v>
      </c>
      <c r="J34" s="16">
        <f t="shared" si="8"/>
        <v>-1.6339869281045753E-2</v>
      </c>
      <c r="K34" s="16">
        <f t="shared" si="9"/>
        <v>1.4245014245014246E-3</v>
      </c>
      <c r="L34" s="16">
        <f t="shared" si="10"/>
        <v>-7.6723016905071523E-2</v>
      </c>
      <c r="M34" s="16">
        <f t="shared" si="11"/>
        <v>4.7413793103448273E-2</v>
      </c>
      <c r="N34" s="16">
        <f t="shared" si="12"/>
        <v>-2.0257826887661142E-2</v>
      </c>
      <c r="O34" s="16">
        <f>S528</f>
        <v>1.3953488372093023E-2</v>
      </c>
      <c r="P34" s="18"/>
      <c r="Q34" s="18"/>
      <c r="R34" s="18"/>
      <c r="S34" s="16">
        <f>S33/S32</f>
        <v>-5.4045342215536696E-2</v>
      </c>
    </row>
    <row r="35" spans="1:19" x14ac:dyDescent="0.25">
      <c r="A35" s="94"/>
      <c r="B35" s="66">
        <v>2016</v>
      </c>
      <c r="C35" s="13">
        <f>S73</f>
        <v>693</v>
      </c>
      <c r="D35" s="13">
        <f t="shared" si="2"/>
        <v>211</v>
      </c>
      <c r="E35" s="13">
        <f t="shared" si="3"/>
        <v>91</v>
      </c>
      <c r="F35" s="13">
        <f t="shared" si="4"/>
        <v>46</v>
      </c>
      <c r="G35" s="13">
        <f t="shared" si="5"/>
        <v>44</v>
      </c>
      <c r="H35" s="13">
        <f t="shared" si="6"/>
        <v>233</v>
      </c>
      <c r="I35" s="13">
        <f t="shared" si="7"/>
        <v>1049</v>
      </c>
      <c r="J35" s="13">
        <f t="shared" si="8"/>
        <v>218</v>
      </c>
      <c r="K35" s="13">
        <f t="shared" si="9"/>
        <v>52</v>
      </c>
      <c r="L35" s="13">
        <f t="shared" si="10"/>
        <v>46</v>
      </c>
      <c r="M35" s="13">
        <f t="shared" si="11"/>
        <v>16</v>
      </c>
      <c r="N35" s="13">
        <f t="shared" si="12"/>
        <v>41</v>
      </c>
      <c r="O35" s="14">
        <f>S529</f>
        <v>70</v>
      </c>
      <c r="P35" s="15"/>
      <c r="Q35" s="15"/>
      <c r="R35" s="15"/>
      <c r="S35" s="13">
        <f>C35+D35+E35+F35+G35+H35+I35+J35+K35+L35+M35+N35+O35</f>
        <v>2810</v>
      </c>
    </row>
    <row r="36" spans="1:19" x14ac:dyDescent="0.25">
      <c r="A36" s="91" t="s">
        <v>63</v>
      </c>
      <c r="B36" s="66">
        <v>2015</v>
      </c>
      <c r="C36" s="13">
        <f t="shared" si="1"/>
        <v>756</v>
      </c>
      <c r="D36" s="13">
        <f t="shared" si="2"/>
        <v>266</v>
      </c>
      <c r="E36" s="13">
        <f t="shared" si="3"/>
        <v>94</v>
      </c>
      <c r="F36" s="13">
        <f t="shared" si="4"/>
        <v>54</v>
      </c>
      <c r="G36" s="13">
        <f t="shared" si="5"/>
        <v>80</v>
      </c>
      <c r="H36" s="13">
        <f t="shared" si="6"/>
        <v>238</v>
      </c>
      <c r="I36" s="13">
        <f t="shared" si="7"/>
        <v>1167</v>
      </c>
      <c r="J36" s="13">
        <f t="shared" si="8"/>
        <v>206</v>
      </c>
      <c r="K36" s="13">
        <f t="shared" si="9"/>
        <v>76</v>
      </c>
      <c r="L36" s="13">
        <f t="shared" si="10"/>
        <v>34</v>
      </c>
      <c r="M36" s="13">
        <f t="shared" si="11"/>
        <v>9</v>
      </c>
      <c r="N36" s="13">
        <f t="shared" si="12"/>
        <v>49</v>
      </c>
      <c r="O36" s="14">
        <f>S530</f>
        <v>84</v>
      </c>
      <c r="P36" s="15"/>
      <c r="Q36" s="15"/>
      <c r="R36" s="15"/>
      <c r="S36" s="13">
        <f>C36+D36+E36+F36+G36+H36+I36+J36+K36+L36+M36+N36+O36</f>
        <v>3113</v>
      </c>
    </row>
    <row r="37" spans="1:19" x14ac:dyDescent="0.25">
      <c r="A37" s="92" t="s">
        <v>64</v>
      </c>
      <c r="B37" s="67" t="s">
        <v>50</v>
      </c>
      <c r="C37" s="13">
        <f t="shared" si="1"/>
        <v>-63</v>
      </c>
      <c r="D37" s="13">
        <f t="shared" si="2"/>
        <v>-55</v>
      </c>
      <c r="E37" s="13">
        <f t="shared" si="3"/>
        <v>-3</v>
      </c>
      <c r="F37" s="13">
        <f t="shared" si="4"/>
        <v>-8</v>
      </c>
      <c r="G37" s="13">
        <f t="shared" si="5"/>
        <v>-36</v>
      </c>
      <c r="H37" s="13">
        <f t="shared" si="6"/>
        <v>-5</v>
      </c>
      <c r="I37" s="13">
        <f t="shared" si="7"/>
        <v>-118</v>
      </c>
      <c r="J37" s="13">
        <f t="shared" si="8"/>
        <v>12</v>
      </c>
      <c r="K37" s="13">
        <f t="shared" si="9"/>
        <v>-24</v>
      </c>
      <c r="L37" s="13">
        <f t="shared" si="10"/>
        <v>12</v>
      </c>
      <c r="M37" s="13">
        <f t="shared" si="11"/>
        <v>7</v>
      </c>
      <c r="N37" s="13">
        <f t="shared" si="12"/>
        <v>-8</v>
      </c>
      <c r="O37" s="14">
        <f>O35-O36</f>
        <v>-14</v>
      </c>
      <c r="P37" s="15"/>
      <c r="Q37" s="15"/>
      <c r="R37" s="15"/>
      <c r="S37" s="13">
        <f>S35-S36</f>
        <v>-303</v>
      </c>
    </row>
    <row r="38" spans="1:19" ht="13.8" thickBot="1" x14ac:dyDescent="0.3">
      <c r="A38" s="93"/>
      <c r="B38" s="68" t="s">
        <v>9</v>
      </c>
      <c r="C38" s="16">
        <f t="shared" si="1"/>
        <v>-8.3333333333333329E-2</v>
      </c>
      <c r="D38" s="16">
        <f t="shared" si="2"/>
        <v>-0.20676691729323307</v>
      </c>
      <c r="E38" s="16">
        <f t="shared" si="3"/>
        <v>-3.1914893617021274E-2</v>
      </c>
      <c r="F38" s="16">
        <f t="shared" si="4"/>
        <v>-0.14814814814814814</v>
      </c>
      <c r="G38" s="16">
        <f t="shared" si="5"/>
        <v>-0.45</v>
      </c>
      <c r="H38" s="16">
        <f t="shared" si="6"/>
        <v>-2.100840336134454E-2</v>
      </c>
      <c r="I38" s="16">
        <f t="shared" si="7"/>
        <v>-0.10111396743787489</v>
      </c>
      <c r="J38" s="16">
        <f t="shared" si="8"/>
        <v>5.8252427184466021E-2</v>
      </c>
      <c r="K38" s="16">
        <f t="shared" si="9"/>
        <v>-0.31578947368421051</v>
      </c>
      <c r="L38" s="16">
        <f t="shared" si="10"/>
        <v>0.35294117647058826</v>
      </c>
      <c r="M38" s="16">
        <f t="shared" si="11"/>
        <v>0.77777777777777779</v>
      </c>
      <c r="N38" s="16">
        <f t="shared" si="12"/>
        <v>-0.16326530612244897</v>
      </c>
      <c r="O38" s="16">
        <f>S532</f>
        <v>-0.16666666666666666</v>
      </c>
      <c r="P38" s="18"/>
      <c r="Q38" s="18"/>
      <c r="R38" s="18"/>
      <c r="S38" s="16">
        <f>S37/S36</f>
        <v>-9.7333761644715702E-2</v>
      </c>
    </row>
    <row r="39" spans="1:19" ht="13.8" thickBot="1" x14ac:dyDescent="0.3">
      <c r="A39" s="95" t="s">
        <v>65</v>
      </c>
      <c r="B39" s="20"/>
      <c r="C39" s="20"/>
      <c r="D39" s="20"/>
      <c r="E39" s="20"/>
      <c r="F39" s="20"/>
      <c r="G39" s="20"/>
      <c r="H39" s="20"/>
      <c r="I39" s="20"/>
      <c r="J39" s="20"/>
      <c r="K39" s="20"/>
      <c r="L39" s="20"/>
      <c r="M39" s="20"/>
      <c r="N39" s="20"/>
      <c r="O39" s="20"/>
      <c r="P39" s="20"/>
      <c r="Q39" s="20"/>
      <c r="R39" s="20"/>
      <c r="S39" s="21" t="s">
        <v>2</v>
      </c>
    </row>
    <row r="40" spans="1:19" ht="21" thickBot="1" x14ac:dyDescent="0.3">
      <c r="A40" s="96"/>
      <c r="B40" s="65"/>
      <c r="C40" s="22" t="s">
        <v>66</v>
      </c>
      <c r="D40" s="23" t="s">
        <v>67</v>
      </c>
      <c r="E40" s="22" t="s">
        <v>68</v>
      </c>
      <c r="F40" s="24" t="s">
        <v>69</v>
      </c>
      <c r="G40" s="22" t="s">
        <v>70</v>
      </c>
      <c r="H40" s="23" t="s">
        <v>71</v>
      </c>
      <c r="I40" s="25" t="s">
        <v>72</v>
      </c>
      <c r="J40" s="23" t="s">
        <v>73</v>
      </c>
      <c r="K40" s="25" t="s">
        <v>74</v>
      </c>
      <c r="L40" s="24" t="s">
        <v>75</v>
      </c>
      <c r="M40" s="25" t="s">
        <v>76</v>
      </c>
      <c r="N40" s="26"/>
      <c r="O40" s="27"/>
      <c r="P40" s="27"/>
      <c r="Q40" s="27"/>
      <c r="R40" s="28"/>
      <c r="S40" s="27" t="s">
        <v>49</v>
      </c>
    </row>
    <row r="41" spans="1:19" x14ac:dyDescent="0.25">
      <c r="A41" s="97"/>
      <c r="B41" s="66">
        <v>2016</v>
      </c>
      <c r="C41" s="15">
        <f>C45+C49+C53+C57+C61+C65+C69+C73</f>
        <v>278</v>
      </c>
      <c r="D41" s="15">
        <f t="shared" ref="D41:M42" si="14">D45+D49+D53+D57+D61+D65+D69+D73</f>
        <v>762</v>
      </c>
      <c r="E41" s="15">
        <f t="shared" si="14"/>
        <v>649</v>
      </c>
      <c r="F41" s="15">
        <f t="shared" si="14"/>
        <v>386</v>
      </c>
      <c r="G41" s="15">
        <f t="shared" si="14"/>
        <v>890</v>
      </c>
      <c r="H41" s="15">
        <f t="shared" si="14"/>
        <v>340</v>
      </c>
      <c r="I41" s="15">
        <f t="shared" si="14"/>
        <v>404</v>
      </c>
      <c r="J41" s="15">
        <f t="shared" si="14"/>
        <v>338</v>
      </c>
      <c r="K41" s="15">
        <f t="shared" si="14"/>
        <v>436</v>
      </c>
      <c r="L41" s="15">
        <f t="shared" si="14"/>
        <v>853</v>
      </c>
      <c r="M41" s="15">
        <f t="shared" si="14"/>
        <v>719</v>
      </c>
      <c r="N41" s="15"/>
      <c r="O41" s="15"/>
      <c r="P41" s="15"/>
      <c r="Q41" s="15"/>
      <c r="R41" s="29"/>
      <c r="S41" s="15">
        <f>C41+D41+E41+F41+G41+H41+I41+J41+K41+L41+M41+N41</f>
        <v>6055</v>
      </c>
    </row>
    <row r="42" spans="1:19" x14ac:dyDescent="0.25">
      <c r="A42" s="98" t="s">
        <v>49</v>
      </c>
      <c r="B42" s="66">
        <v>2015</v>
      </c>
      <c r="C42" s="15">
        <f>C46+C50+C54+C58+C62+C66+C70+C74</f>
        <v>350</v>
      </c>
      <c r="D42" s="15">
        <f t="shared" si="14"/>
        <v>730</v>
      </c>
      <c r="E42" s="15">
        <f t="shared" si="14"/>
        <v>650</v>
      </c>
      <c r="F42" s="15">
        <f t="shared" si="14"/>
        <v>385</v>
      </c>
      <c r="G42" s="15">
        <f t="shared" si="14"/>
        <v>986</v>
      </c>
      <c r="H42" s="15">
        <f t="shared" si="14"/>
        <v>400</v>
      </c>
      <c r="I42" s="15">
        <f t="shared" si="14"/>
        <v>449</v>
      </c>
      <c r="J42" s="15">
        <f t="shared" si="14"/>
        <v>293</v>
      </c>
      <c r="K42" s="15">
        <f t="shared" si="14"/>
        <v>437</v>
      </c>
      <c r="L42" s="15">
        <f t="shared" si="14"/>
        <v>900</v>
      </c>
      <c r="M42" s="15">
        <f t="shared" si="14"/>
        <v>656</v>
      </c>
      <c r="N42" s="15"/>
      <c r="O42" s="15"/>
      <c r="P42" s="15"/>
      <c r="Q42" s="15"/>
      <c r="R42" s="29"/>
      <c r="S42" s="15">
        <f>C42+D42+E42+F42+G42+H42+I42+J42+K42+L42+M42+N42</f>
        <v>6236</v>
      </c>
    </row>
    <row r="43" spans="1:19" x14ac:dyDescent="0.25">
      <c r="A43" s="97"/>
      <c r="B43" s="67" t="s">
        <v>50</v>
      </c>
      <c r="C43" s="15">
        <f>C41-C42</f>
        <v>-72</v>
      </c>
      <c r="D43" s="21">
        <f>D41-D42</f>
        <v>32</v>
      </c>
      <c r="E43" s="15">
        <f t="shared" ref="E43:M43" si="15">E41-E42</f>
        <v>-1</v>
      </c>
      <c r="F43" s="21">
        <f t="shared" si="15"/>
        <v>1</v>
      </c>
      <c r="G43" s="15">
        <f t="shared" si="15"/>
        <v>-96</v>
      </c>
      <c r="H43" s="21">
        <f t="shared" si="15"/>
        <v>-60</v>
      </c>
      <c r="I43" s="15">
        <f t="shared" si="15"/>
        <v>-45</v>
      </c>
      <c r="J43" s="21">
        <f t="shared" si="15"/>
        <v>45</v>
      </c>
      <c r="K43" s="15">
        <f t="shared" si="15"/>
        <v>-1</v>
      </c>
      <c r="L43" s="21">
        <f t="shared" si="15"/>
        <v>-47</v>
      </c>
      <c r="M43" s="15">
        <f t="shared" si="15"/>
        <v>63</v>
      </c>
      <c r="N43" s="29"/>
      <c r="O43" s="15"/>
      <c r="P43" s="15"/>
      <c r="Q43" s="15"/>
      <c r="R43" s="21"/>
      <c r="S43" s="15">
        <f>S41-S42</f>
        <v>-181</v>
      </c>
    </row>
    <row r="44" spans="1:19" ht="13.8" thickBot="1" x14ac:dyDescent="0.3">
      <c r="A44" s="99"/>
      <c r="B44" s="68" t="s">
        <v>9</v>
      </c>
      <c r="C44" s="18">
        <f>C43/C42</f>
        <v>-0.20571428571428571</v>
      </c>
      <c r="D44" s="30">
        <f t="shared" ref="D44:M44" si="16">D43/D42</f>
        <v>4.3835616438356165E-2</v>
      </c>
      <c r="E44" s="18">
        <f t="shared" si="16"/>
        <v>-1.5384615384615385E-3</v>
      </c>
      <c r="F44" s="30">
        <f t="shared" si="16"/>
        <v>2.5974025974025974E-3</v>
      </c>
      <c r="G44" s="18">
        <f t="shared" si="16"/>
        <v>-9.7363083164300201E-2</v>
      </c>
      <c r="H44" s="30">
        <f t="shared" si="16"/>
        <v>-0.15</v>
      </c>
      <c r="I44" s="18">
        <f t="shared" si="16"/>
        <v>-0.10022271714922049</v>
      </c>
      <c r="J44" s="30">
        <f t="shared" si="16"/>
        <v>0.15358361774744028</v>
      </c>
      <c r="K44" s="18">
        <f t="shared" si="16"/>
        <v>-2.2883295194508009E-3</v>
      </c>
      <c r="L44" s="30">
        <f t="shared" si="16"/>
        <v>-5.2222222222222225E-2</v>
      </c>
      <c r="M44" s="18">
        <f t="shared" si="16"/>
        <v>9.6036585365853661E-2</v>
      </c>
      <c r="N44" s="31"/>
      <c r="O44" s="18"/>
      <c r="P44" s="18"/>
      <c r="Q44" s="18"/>
      <c r="R44" s="30"/>
      <c r="S44" s="18">
        <f>S43/S42</f>
        <v>-2.9025016035920462E-2</v>
      </c>
    </row>
    <row r="45" spans="1:19" x14ac:dyDescent="0.25">
      <c r="A45" s="97"/>
      <c r="B45" s="66">
        <v>2016</v>
      </c>
      <c r="C45" s="15">
        <v>3</v>
      </c>
      <c r="D45" s="21">
        <v>12</v>
      </c>
      <c r="E45" s="15">
        <v>6</v>
      </c>
      <c r="F45" s="21">
        <v>21</v>
      </c>
      <c r="G45" s="15">
        <v>13</v>
      </c>
      <c r="H45" s="21">
        <v>3</v>
      </c>
      <c r="I45" s="15">
        <v>3</v>
      </c>
      <c r="J45" s="21">
        <v>8</v>
      </c>
      <c r="K45" s="15">
        <v>20</v>
      </c>
      <c r="L45" s="21">
        <v>13</v>
      </c>
      <c r="M45" s="15">
        <v>1</v>
      </c>
      <c r="N45" s="29"/>
      <c r="O45" s="15"/>
      <c r="P45" s="15"/>
      <c r="Q45" s="15"/>
      <c r="R45" s="21"/>
      <c r="S45" s="15">
        <f>C45+D45+E45+F45+G45+H45+I45+J45+K45+L45+M45+N45</f>
        <v>103</v>
      </c>
    </row>
    <row r="46" spans="1:19" x14ac:dyDescent="0.25">
      <c r="A46" s="194" t="s">
        <v>51</v>
      </c>
      <c r="B46" s="66">
        <v>2015</v>
      </c>
      <c r="C46" s="15">
        <v>2</v>
      </c>
      <c r="D46" s="21">
        <v>9</v>
      </c>
      <c r="E46" s="15">
        <v>3</v>
      </c>
      <c r="F46" s="21">
        <v>7</v>
      </c>
      <c r="G46" s="15">
        <v>9</v>
      </c>
      <c r="H46" s="21">
        <v>0</v>
      </c>
      <c r="I46" s="15">
        <v>6</v>
      </c>
      <c r="J46" s="21">
        <v>6</v>
      </c>
      <c r="K46" s="15">
        <v>12</v>
      </c>
      <c r="L46" s="21">
        <v>10</v>
      </c>
      <c r="M46" s="15">
        <v>1</v>
      </c>
      <c r="N46" s="29"/>
      <c r="O46" s="15"/>
      <c r="P46" s="15"/>
      <c r="Q46" s="15"/>
      <c r="R46" s="21"/>
      <c r="S46" s="15">
        <f>C46+D46+E46+F46+G46+H46+I46+J46+K46+L46+M46+N46</f>
        <v>65</v>
      </c>
    </row>
    <row r="47" spans="1:19" x14ac:dyDescent="0.25">
      <c r="A47" s="194" t="s">
        <v>52</v>
      </c>
      <c r="B47" s="67" t="s">
        <v>50</v>
      </c>
      <c r="C47" s="15">
        <f t="shared" ref="C47:M47" si="17">C45-C46</f>
        <v>1</v>
      </c>
      <c r="D47" s="21">
        <f t="shared" si="17"/>
        <v>3</v>
      </c>
      <c r="E47" s="15">
        <f t="shared" si="17"/>
        <v>3</v>
      </c>
      <c r="F47" s="21">
        <f t="shared" si="17"/>
        <v>14</v>
      </c>
      <c r="G47" s="15">
        <f t="shared" si="17"/>
        <v>4</v>
      </c>
      <c r="H47" s="21">
        <f t="shared" si="17"/>
        <v>3</v>
      </c>
      <c r="I47" s="15">
        <f t="shared" si="17"/>
        <v>-3</v>
      </c>
      <c r="J47" s="21">
        <f t="shared" si="17"/>
        <v>2</v>
      </c>
      <c r="K47" s="15">
        <f t="shared" si="17"/>
        <v>8</v>
      </c>
      <c r="L47" s="21">
        <f t="shared" si="17"/>
        <v>3</v>
      </c>
      <c r="M47" s="15">
        <f t="shared" si="17"/>
        <v>0</v>
      </c>
      <c r="N47" s="29"/>
      <c r="O47" s="15"/>
      <c r="P47" s="15"/>
      <c r="Q47" s="15"/>
      <c r="R47" s="21"/>
      <c r="S47" s="15">
        <f>S45-S46</f>
        <v>38</v>
      </c>
    </row>
    <row r="48" spans="1:19" ht="13.8" thickBot="1" x14ac:dyDescent="0.3">
      <c r="A48" s="101"/>
      <c r="B48" s="68" t="s">
        <v>9</v>
      </c>
      <c r="C48" s="18">
        <f t="shared" ref="C48:M48" si="18">C47/C46</f>
        <v>0.5</v>
      </c>
      <c r="D48" s="18">
        <f t="shared" si="18"/>
        <v>0.33333333333333331</v>
      </c>
      <c r="E48" s="18">
        <f t="shared" si="18"/>
        <v>1</v>
      </c>
      <c r="F48" s="18">
        <f t="shared" si="18"/>
        <v>2</v>
      </c>
      <c r="G48" s="18">
        <f t="shared" si="18"/>
        <v>0.44444444444444442</v>
      </c>
      <c r="H48" s="18">
        <v>0</v>
      </c>
      <c r="I48" s="18">
        <f t="shared" si="18"/>
        <v>-0.5</v>
      </c>
      <c r="J48" s="32">
        <f t="shared" si="18"/>
        <v>0.33333333333333331</v>
      </c>
      <c r="K48" s="18">
        <f t="shared" si="18"/>
        <v>0.66666666666666663</v>
      </c>
      <c r="L48" s="18">
        <f t="shared" si="18"/>
        <v>0.3</v>
      </c>
      <c r="M48" s="18">
        <f t="shared" si="18"/>
        <v>0</v>
      </c>
      <c r="N48" s="31"/>
      <c r="O48" s="18"/>
      <c r="P48" s="18"/>
      <c r="Q48" s="18"/>
      <c r="R48" s="30"/>
      <c r="S48" s="18">
        <f>S47/S46</f>
        <v>0.58461538461538465</v>
      </c>
    </row>
    <row r="49" spans="1:19" x14ac:dyDescent="0.25">
      <c r="A49" s="102"/>
      <c r="B49" s="66">
        <v>2016</v>
      </c>
      <c r="C49" s="15">
        <v>0</v>
      </c>
      <c r="D49" s="21">
        <v>2</v>
      </c>
      <c r="E49" s="15">
        <v>2</v>
      </c>
      <c r="F49" s="21">
        <v>1</v>
      </c>
      <c r="G49" s="15">
        <v>2</v>
      </c>
      <c r="H49" s="21">
        <v>0</v>
      </c>
      <c r="I49" s="15">
        <v>1</v>
      </c>
      <c r="J49" s="21">
        <v>0</v>
      </c>
      <c r="K49" s="15">
        <v>2</v>
      </c>
      <c r="L49" s="21">
        <v>1</v>
      </c>
      <c r="M49" s="15">
        <v>0</v>
      </c>
      <c r="N49" s="29"/>
      <c r="O49" s="15"/>
      <c r="P49" s="15"/>
      <c r="Q49" s="15"/>
      <c r="R49" s="21"/>
      <c r="S49" s="15">
        <f>C49+D49+E49+F49+G49+H49+I49+J49+K49+L49+M49+N49</f>
        <v>11</v>
      </c>
    </row>
    <row r="50" spans="1:19" x14ac:dyDescent="0.25">
      <c r="A50" s="218" t="s">
        <v>53</v>
      </c>
      <c r="B50" s="66">
        <v>2015</v>
      </c>
      <c r="C50" s="15">
        <v>1</v>
      </c>
      <c r="D50" s="21">
        <v>0</v>
      </c>
      <c r="E50" s="15">
        <v>2</v>
      </c>
      <c r="F50" s="21">
        <v>4</v>
      </c>
      <c r="G50" s="15">
        <v>4</v>
      </c>
      <c r="H50" s="21">
        <v>0</v>
      </c>
      <c r="I50" s="15">
        <v>2</v>
      </c>
      <c r="J50" s="21">
        <v>3</v>
      </c>
      <c r="K50" s="15">
        <v>2</v>
      </c>
      <c r="L50" s="21">
        <v>1</v>
      </c>
      <c r="M50" s="15">
        <v>0</v>
      </c>
      <c r="N50" s="29" t="s">
        <v>2</v>
      </c>
      <c r="O50" s="15"/>
      <c r="P50" s="15"/>
      <c r="Q50" s="15"/>
      <c r="R50" s="21"/>
      <c r="S50" s="15">
        <f>C50+D50+E50+F50+G50+H50+I50+J50+K50+L50+M50</f>
        <v>19</v>
      </c>
    </row>
    <row r="51" spans="1:19" x14ac:dyDescent="0.25">
      <c r="A51" s="218" t="s">
        <v>54</v>
      </c>
      <c r="B51" s="67" t="s">
        <v>50</v>
      </c>
      <c r="C51" s="15">
        <f t="shared" ref="C51:M51" si="19">C49-C50</f>
        <v>-1</v>
      </c>
      <c r="D51" s="33">
        <f>D49-D50</f>
        <v>2</v>
      </c>
      <c r="E51" s="15">
        <f t="shared" si="19"/>
        <v>0</v>
      </c>
      <c r="F51" s="21">
        <f t="shared" si="19"/>
        <v>-3</v>
      </c>
      <c r="G51" s="15">
        <f t="shared" si="19"/>
        <v>-2</v>
      </c>
      <c r="H51" s="21">
        <f t="shared" si="19"/>
        <v>0</v>
      </c>
      <c r="I51" s="15">
        <f t="shared" si="19"/>
        <v>-1</v>
      </c>
      <c r="J51" s="21">
        <f t="shared" si="19"/>
        <v>-3</v>
      </c>
      <c r="K51" s="15">
        <f t="shared" si="19"/>
        <v>0</v>
      </c>
      <c r="L51" s="21">
        <f t="shared" si="19"/>
        <v>0</v>
      </c>
      <c r="M51" s="15">
        <f t="shared" si="19"/>
        <v>0</v>
      </c>
      <c r="N51" s="29"/>
      <c r="O51" s="15"/>
      <c r="P51" s="15"/>
      <c r="Q51" s="15"/>
      <c r="R51" s="21"/>
      <c r="S51" s="34">
        <f>S49-S50</f>
        <v>-8</v>
      </c>
    </row>
    <row r="52" spans="1:19" ht="13.8" thickBot="1" x14ac:dyDescent="0.3">
      <c r="A52" s="101"/>
      <c r="B52" s="68" t="s">
        <v>9</v>
      </c>
      <c r="C52" s="18">
        <f t="shared" ref="C52:L52" si="20">C51/C50</f>
        <v>-1</v>
      </c>
      <c r="D52" s="18">
        <v>0</v>
      </c>
      <c r="E52" s="18">
        <f t="shared" si="20"/>
        <v>0</v>
      </c>
      <c r="F52" s="18">
        <f t="shared" si="20"/>
        <v>-0.75</v>
      </c>
      <c r="G52" s="18">
        <f t="shared" si="20"/>
        <v>-0.5</v>
      </c>
      <c r="H52" s="18">
        <v>0</v>
      </c>
      <c r="I52" s="18">
        <f t="shared" si="20"/>
        <v>-0.5</v>
      </c>
      <c r="J52" s="18">
        <f t="shared" si="20"/>
        <v>-1</v>
      </c>
      <c r="K52" s="18">
        <f t="shared" si="20"/>
        <v>0</v>
      </c>
      <c r="L52" s="18">
        <f t="shared" si="20"/>
        <v>0</v>
      </c>
      <c r="M52" s="18">
        <v>0</v>
      </c>
      <c r="N52" s="31"/>
      <c r="O52" s="18"/>
      <c r="P52" s="18"/>
      <c r="Q52" s="18"/>
      <c r="R52" s="30"/>
      <c r="S52" s="18">
        <f>S51/S50</f>
        <v>-0.42105263157894735</v>
      </c>
    </row>
    <row r="53" spans="1:19" x14ac:dyDescent="0.25">
      <c r="A53" s="102"/>
      <c r="B53" s="66">
        <v>2016</v>
      </c>
      <c r="C53" s="15">
        <v>0</v>
      </c>
      <c r="D53" s="21">
        <v>0</v>
      </c>
      <c r="E53" s="15">
        <v>0</v>
      </c>
      <c r="F53" s="21">
        <v>0</v>
      </c>
      <c r="G53" s="15">
        <v>0</v>
      </c>
      <c r="H53" s="21">
        <v>0</v>
      </c>
      <c r="I53" s="15">
        <v>0</v>
      </c>
      <c r="J53" s="21">
        <v>0</v>
      </c>
      <c r="K53" s="15">
        <v>0</v>
      </c>
      <c r="L53" s="21">
        <v>0</v>
      </c>
      <c r="M53" s="15">
        <v>0</v>
      </c>
      <c r="N53" s="192"/>
      <c r="O53" s="193"/>
      <c r="P53" s="193"/>
      <c r="Q53" s="193"/>
      <c r="R53" s="173"/>
      <c r="S53" s="15">
        <f>C53+D53+E53+F53+G53+H53+I53+J53+K53+L53+M53+N53</f>
        <v>0</v>
      </c>
    </row>
    <row r="54" spans="1:19" x14ac:dyDescent="0.25">
      <c r="A54" s="194" t="s">
        <v>77</v>
      </c>
      <c r="B54" s="66">
        <v>2015</v>
      </c>
      <c r="C54" s="15">
        <v>0</v>
      </c>
      <c r="D54" s="21">
        <v>0</v>
      </c>
      <c r="E54" s="15">
        <v>0</v>
      </c>
      <c r="F54" s="21">
        <v>0</v>
      </c>
      <c r="G54" s="15">
        <v>0</v>
      </c>
      <c r="H54" s="21">
        <v>0</v>
      </c>
      <c r="I54" s="15">
        <v>0</v>
      </c>
      <c r="J54" s="21">
        <v>0</v>
      </c>
      <c r="K54" s="15">
        <v>1</v>
      </c>
      <c r="L54" s="21">
        <v>0</v>
      </c>
      <c r="M54" s="15">
        <v>0</v>
      </c>
      <c r="N54" s="192"/>
      <c r="O54" s="193"/>
      <c r="P54" s="193"/>
      <c r="Q54" s="193"/>
      <c r="R54" s="173"/>
      <c r="S54" s="15">
        <f>C54+D54+E54+F54+G54+H54+I54+J54+K54+L54+M54</f>
        <v>1</v>
      </c>
    </row>
    <row r="55" spans="1:19" x14ac:dyDescent="0.25">
      <c r="A55" s="194" t="s">
        <v>56</v>
      </c>
      <c r="B55" s="67" t="s">
        <v>50</v>
      </c>
      <c r="C55" s="15">
        <f>C53-C54</f>
        <v>0</v>
      </c>
      <c r="D55" s="21">
        <f>D53-D54</f>
        <v>0</v>
      </c>
      <c r="E55" s="15">
        <f>E53-E54</f>
        <v>0</v>
      </c>
      <c r="F55" s="21">
        <f>F53-F54</f>
        <v>0</v>
      </c>
      <c r="G55" s="15">
        <f t="shared" ref="G55:M55" si="21">G53-G54</f>
        <v>0</v>
      </c>
      <c r="H55" s="21">
        <f t="shared" si="21"/>
        <v>0</v>
      </c>
      <c r="I55" s="35">
        <f t="shared" si="21"/>
        <v>0</v>
      </c>
      <c r="J55" s="35">
        <f t="shared" si="21"/>
        <v>0</v>
      </c>
      <c r="K55" s="35">
        <f t="shared" si="21"/>
        <v>-1</v>
      </c>
      <c r="L55" s="35">
        <f t="shared" si="21"/>
        <v>0</v>
      </c>
      <c r="M55" s="15">
        <f t="shared" si="21"/>
        <v>0</v>
      </c>
      <c r="N55" s="192"/>
      <c r="O55" s="193"/>
      <c r="P55" s="193"/>
      <c r="Q55" s="193"/>
      <c r="R55" s="173"/>
      <c r="S55" s="34">
        <f>S53-S54</f>
        <v>-1</v>
      </c>
    </row>
    <row r="56" spans="1:19" ht="13.8" thickBot="1" x14ac:dyDescent="0.3">
      <c r="A56" s="101"/>
      <c r="B56" s="68" t="s">
        <v>9</v>
      </c>
      <c r="C56" s="18">
        <v>0</v>
      </c>
      <c r="D56" s="30">
        <v>0</v>
      </c>
      <c r="E56" s="18">
        <v>0</v>
      </c>
      <c r="F56" s="30">
        <v>0</v>
      </c>
      <c r="G56" s="18">
        <v>0</v>
      </c>
      <c r="H56" s="30">
        <v>0</v>
      </c>
      <c r="I56" s="18">
        <v>0</v>
      </c>
      <c r="J56" s="30">
        <v>0</v>
      </c>
      <c r="K56" s="18">
        <v>0</v>
      </c>
      <c r="L56" s="30">
        <v>0</v>
      </c>
      <c r="M56" s="18">
        <v>0</v>
      </c>
      <c r="N56" s="31"/>
      <c r="O56" s="18"/>
      <c r="P56" s="18"/>
      <c r="Q56" s="18"/>
      <c r="R56" s="30"/>
      <c r="S56" s="18">
        <v>0</v>
      </c>
    </row>
    <row r="57" spans="1:19" x14ac:dyDescent="0.25">
      <c r="A57" s="102"/>
      <c r="B57" s="66">
        <v>2016</v>
      </c>
      <c r="C57" s="15">
        <v>17</v>
      </c>
      <c r="D57" s="21">
        <v>68</v>
      </c>
      <c r="E57" s="15">
        <v>104</v>
      </c>
      <c r="F57" s="21">
        <v>41</v>
      </c>
      <c r="G57" s="15">
        <v>142</v>
      </c>
      <c r="H57" s="21">
        <v>35</v>
      </c>
      <c r="I57" s="15">
        <v>36</v>
      </c>
      <c r="J57" s="21">
        <v>21</v>
      </c>
      <c r="K57" s="15">
        <v>32</v>
      </c>
      <c r="L57" s="21">
        <v>81</v>
      </c>
      <c r="M57" s="15">
        <v>34</v>
      </c>
      <c r="N57" s="29"/>
      <c r="O57" s="15"/>
      <c r="P57" s="15"/>
      <c r="Q57" s="15"/>
      <c r="R57" s="21"/>
      <c r="S57" s="15">
        <f>C57+D57+E57+F57+G57+H57+I57+J57+K57+L57+M57+N57</f>
        <v>611</v>
      </c>
    </row>
    <row r="58" spans="1:19" x14ac:dyDescent="0.25">
      <c r="A58" s="194" t="s">
        <v>57</v>
      </c>
      <c r="B58" s="66">
        <v>2015</v>
      </c>
      <c r="C58" s="15">
        <v>28</v>
      </c>
      <c r="D58" s="21">
        <v>76</v>
      </c>
      <c r="E58" s="15">
        <v>85</v>
      </c>
      <c r="F58" s="21">
        <v>59</v>
      </c>
      <c r="G58" s="15">
        <v>161</v>
      </c>
      <c r="H58" s="21">
        <v>49</v>
      </c>
      <c r="I58" s="15">
        <v>55</v>
      </c>
      <c r="J58" s="21">
        <v>28</v>
      </c>
      <c r="K58" s="15">
        <v>48</v>
      </c>
      <c r="L58" s="21">
        <v>164</v>
      </c>
      <c r="M58" s="15">
        <v>38</v>
      </c>
      <c r="N58" s="29"/>
      <c r="O58" s="15"/>
      <c r="P58" s="15"/>
      <c r="Q58" s="15"/>
      <c r="R58" s="21"/>
      <c r="S58" s="15">
        <f>C58+D58+E58+F58+G58+H58+I58+J58+K58+L58+M58+N58</f>
        <v>791</v>
      </c>
    </row>
    <row r="59" spans="1:19" x14ac:dyDescent="0.25">
      <c r="A59" s="102"/>
      <c r="B59" s="67" t="s">
        <v>50</v>
      </c>
      <c r="C59" s="15">
        <f t="shared" ref="C59:M59" si="22">C57-C58</f>
        <v>-11</v>
      </c>
      <c r="D59" s="21">
        <f t="shared" si="22"/>
        <v>-8</v>
      </c>
      <c r="E59" s="15">
        <f t="shared" si="22"/>
        <v>19</v>
      </c>
      <c r="F59" s="21">
        <f>F57-F58</f>
        <v>-18</v>
      </c>
      <c r="G59" s="15">
        <f t="shared" si="22"/>
        <v>-19</v>
      </c>
      <c r="H59" s="21">
        <f t="shared" si="22"/>
        <v>-14</v>
      </c>
      <c r="I59" s="35">
        <f t="shared" si="22"/>
        <v>-19</v>
      </c>
      <c r="J59" s="35">
        <f t="shared" si="22"/>
        <v>-7</v>
      </c>
      <c r="K59" s="35">
        <f t="shared" si="22"/>
        <v>-16</v>
      </c>
      <c r="L59" s="35">
        <f t="shared" si="22"/>
        <v>-83</v>
      </c>
      <c r="M59" s="15">
        <f t="shared" si="22"/>
        <v>-4</v>
      </c>
      <c r="N59" s="29"/>
      <c r="O59" s="15"/>
      <c r="P59" s="15"/>
      <c r="Q59" s="15"/>
      <c r="R59" s="21"/>
      <c r="S59" s="15">
        <f>S57-S58</f>
        <v>-180</v>
      </c>
    </row>
    <row r="60" spans="1:19" ht="13.8" thickBot="1" x14ac:dyDescent="0.3">
      <c r="A60" s="101"/>
      <c r="B60" s="68" t="s">
        <v>9</v>
      </c>
      <c r="C60" s="18">
        <f t="shared" ref="C60:M60" si="23">C59/C58</f>
        <v>-0.39285714285714285</v>
      </c>
      <c r="D60" s="30">
        <f t="shared" si="23"/>
        <v>-0.10526315789473684</v>
      </c>
      <c r="E60" s="18">
        <f>E59/E58</f>
        <v>0.22352941176470589</v>
      </c>
      <c r="F60" s="30">
        <f t="shared" si="23"/>
        <v>-0.30508474576271188</v>
      </c>
      <c r="G60" s="18">
        <f t="shared" si="23"/>
        <v>-0.11801242236024845</v>
      </c>
      <c r="H60" s="30">
        <f t="shared" si="23"/>
        <v>-0.2857142857142857</v>
      </c>
      <c r="I60" s="18">
        <f t="shared" si="23"/>
        <v>-0.34545454545454546</v>
      </c>
      <c r="J60" s="30">
        <f t="shared" si="23"/>
        <v>-0.25</v>
      </c>
      <c r="K60" s="18">
        <f t="shared" si="23"/>
        <v>-0.33333333333333331</v>
      </c>
      <c r="L60" s="30">
        <f t="shared" si="23"/>
        <v>-0.50609756097560976</v>
      </c>
      <c r="M60" s="18">
        <f t="shared" si="23"/>
        <v>-0.10526315789473684</v>
      </c>
      <c r="N60" s="31"/>
      <c r="O60" s="18"/>
      <c r="P60" s="18"/>
      <c r="Q60" s="18"/>
      <c r="R60" s="30"/>
      <c r="S60" s="18">
        <f>S59/S58</f>
        <v>-0.22756005056890014</v>
      </c>
    </row>
    <row r="61" spans="1:19" x14ac:dyDescent="0.25">
      <c r="A61" s="102"/>
      <c r="B61" s="66">
        <v>2016</v>
      </c>
      <c r="C61" s="15">
        <v>21</v>
      </c>
      <c r="D61" s="21">
        <v>42</v>
      </c>
      <c r="E61" s="15">
        <v>39</v>
      </c>
      <c r="F61" s="21">
        <v>47</v>
      </c>
      <c r="G61" s="15">
        <v>68</v>
      </c>
      <c r="H61" s="21">
        <v>19</v>
      </c>
      <c r="I61" s="15">
        <v>29</v>
      </c>
      <c r="J61" s="21">
        <v>28</v>
      </c>
      <c r="K61" s="15">
        <v>32</v>
      </c>
      <c r="L61" s="21">
        <v>45</v>
      </c>
      <c r="M61" s="15">
        <v>11</v>
      </c>
      <c r="N61" s="29"/>
      <c r="O61" s="15"/>
      <c r="P61" s="15"/>
      <c r="Q61" s="15"/>
      <c r="R61" s="21"/>
      <c r="S61" s="15">
        <f>C61+D61+E61+F61+G61+H61+I61+J61+K61+L61+M61+N61</f>
        <v>381</v>
      </c>
    </row>
    <row r="62" spans="1:19" x14ac:dyDescent="0.25">
      <c r="A62" s="194" t="s">
        <v>58</v>
      </c>
      <c r="B62" s="66">
        <v>2015</v>
      </c>
      <c r="C62" s="15">
        <v>12</v>
      </c>
      <c r="D62" s="21">
        <v>39</v>
      </c>
      <c r="E62" s="15">
        <v>33</v>
      </c>
      <c r="F62" s="21">
        <v>61</v>
      </c>
      <c r="G62" s="15">
        <v>56</v>
      </c>
      <c r="H62" s="21">
        <v>24</v>
      </c>
      <c r="I62" s="15">
        <v>28</v>
      </c>
      <c r="J62" s="21">
        <v>20</v>
      </c>
      <c r="K62" s="15">
        <v>30</v>
      </c>
      <c r="L62" s="21">
        <v>38</v>
      </c>
      <c r="M62" s="15">
        <v>13</v>
      </c>
      <c r="N62" s="29"/>
      <c r="O62" s="15"/>
      <c r="P62" s="15"/>
      <c r="Q62" s="15"/>
      <c r="R62" s="21"/>
      <c r="S62" s="15">
        <f>C62+D62+E62+F62+G62+H62+I62+J62+K62+L62+M62+N62</f>
        <v>354</v>
      </c>
    </row>
    <row r="63" spans="1:19" x14ac:dyDescent="0.25">
      <c r="A63" s="194" t="s">
        <v>59</v>
      </c>
      <c r="B63" s="67" t="s">
        <v>50</v>
      </c>
      <c r="C63" s="15">
        <f>C61-C62</f>
        <v>9</v>
      </c>
      <c r="D63" s="21">
        <f t="shared" ref="D63:K63" si="24">D61-D62</f>
        <v>3</v>
      </c>
      <c r="E63" s="15">
        <f t="shared" si="24"/>
        <v>6</v>
      </c>
      <c r="F63" s="21">
        <f t="shared" si="24"/>
        <v>-14</v>
      </c>
      <c r="G63" s="15">
        <f t="shared" si="24"/>
        <v>12</v>
      </c>
      <c r="H63" s="21">
        <f t="shared" si="24"/>
        <v>-5</v>
      </c>
      <c r="I63" s="15">
        <f t="shared" si="24"/>
        <v>1</v>
      </c>
      <c r="J63" s="21">
        <f t="shared" si="24"/>
        <v>8</v>
      </c>
      <c r="K63" s="15">
        <f t="shared" si="24"/>
        <v>2</v>
      </c>
      <c r="L63" s="15">
        <f>L61-L62</f>
        <v>7</v>
      </c>
      <c r="M63" s="15">
        <f>M61-M62</f>
        <v>-2</v>
      </c>
      <c r="N63" s="29"/>
      <c r="O63" s="15"/>
      <c r="P63" s="15"/>
      <c r="Q63" s="15"/>
      <c r="R63" s="21"/>
      <c r="S63" s="15">
        <f>S61-S62</f>
        <v>27</v>
      </c>
    </row>
    <row r="64" spans="1:19" ht="13.8" thickBot="1" x14ac:dyDescent="0.3">
      <c r="A64" s="101"/>
      <c r="B64" s="68" t="s">
        <v>9</v>
      </c>
      <c r="C64" s="18">
        <f t="shared" ref="C64:K64" si="25">C63/C62</f>
        <v>0.75</v>
      </c>
      <c r="D64" s="18">
        <f t="shared" si="25"/>
        <v>7.6923076923076927E-2</v>
      </c>
      <c r="E64" s="18">
        <f t="shared" si="25"/>
        <v>0.18181818181818182</v>
      </c>
      <c r="F64" s="30">
        <f t="shared" si="25"/>
        <v>-0.22950819672131148</v>
      </c>
      <c r="G64" s="18">
        <f t="shared" si="25"/>
        <v>0.21428571428571427</v>
      </c>
      <c r="H64" s="18">
        <f t="shared" si="25"/>
        <v>-0.20833333333333334</v>
      </c>
      <c r="I64" s="18">
        <f t="shared" si="25"/>
        <v>3.5714285714285712E-2</v>
      </c>
      <c r="J64" s="18">
        <f>J63/J62</f>
        <v>0.4</v>
      </c>
      <c r="K64" s="18">
        <f t="shared" si="25"/>
        <v>6.6666666666666666E-2</v>
      </c>
      <c r="L64" s="18">
        <f>L63/L62</f>
        <v>0.18421052631578946</v>
      </c>
      <c r="M64" s="18">
        <f>M63/M62</f>
        <v>-0.15384615384615385</v>
      </c>
      <c r="N64" s="31"/>
      <c r="O64" s="18"/>
      <c r="P64" s="18"/>
      <c r="Q64" s="18"/>
      <c r="R64" s="30"/>
      <c r="S64" s="18">
        <f>S63/S62</f>
        <v>7.6271186440677971E-2</v>
      </c>
    </row>
    <row r="65" spans="1:19" x14ac:dyDescent="0.25">
      <c r="A65" s="102"/>
      <c r="B65" s="66">
        <v>2016</v>
      </c>
      <c r="C65" s="15">
        <v>13</v>
      </c>
      <c r="D65" s="21">
        <v>49</v>
      </c>
      <c r="E65" s="15">
        <v>50</v>
      </c>
      <c r="F65" s="21">
        <v>52</v>
      </c>
      <c r="G65" s="15">
        <v>141</v>
      </c>
      <c r="H65" s="21">
        <v>83</v>
      </c>
      <c r="I65" s="15">
        <v>113</v>
      </c>
      <c r="J65" s="21">
        <v>51</v>
      </c>
      <c r="K65" s="15">
        <v>42</v>
      </c>
      <c r="L65" s="21">
        <v>161</v>
      </c>
      <c r="M65" s="15">
        <v>49</v>
      </c>
      <c r="N65" s="29"/>
      <c r="O65" s="15"/>
      <c r="P65" s="15"/>
      <c r="Q65" s="15"/>
      <c r="R65" s="21"/>
      <c r="S65" s="15">
        <f>C65+D65+E65+F65+G65+H65+I65+J65+K65+L65+M65+N65</f>
        <v>804</v>
      </c>
    </row>
    <row r="66" spans="1:19" x14ac:dyDescent="0.25">
      <c r="A66" s="219" t="s">
        <v>60</v>
      </c>
      <c r="B66" s="66">
        <v>2015</v>
      </c>
      <c r="C66" s="15">
        <v>17</v>
      </c>
      <c r="D66" s="21">
        <v>52</v>
      </c>
      <c r="E66" s="15">
        <v>65</v>
      </c>
      <c r="F66" s="21">
        <v>57</v>
      </c>
      <c r="G66" s="15">
        <v>152</v>
      </c>
      <c r="H66" s="21">
        <v>88</v>
      </c>
      <c r="I66" s="15">
        <v>125</v>
      </c>
      <c r="J66" s="21">
        <v>55</v>
      </c>
      <c r="K66" s="15">
        <v>63</v>
      </c>
      <c r="L66" s="21">
        <v>183</v>
      </c>
      <c r="M66" s="15">
        <v>63</v>
      </c>
      <c r="N66" s="29"/>
      <c r="O66" s="15"/>
      <c r="P66" s="15"/>
      <c r="Q66" s="15"/>
      <c r="R66" s="21"/>
      <c r="S66" s="15">
        <f>C66+D66+E66+F66+G66+H66+I66+J66+K66+L66+M66+N66</f>
        <v>920</v>
      </c>
    </row>
    <row r="67" spans="1:19" x14ac:dyDescent="0.25">
      <c r="A67" s="102"/>
      <c r="B67" s="67" t="s">
        <v>50</v>
      </c>
      <c r="C67" s="15">
        <f t="shared" ref="C67:M67" si="26">C65-C66</f>
        <v>-4</v>
      </c>
      <c r="D67" s="21">
        <f t="shared" si="26"/>
        <v>-3</v>
      </c>
      <c r="E67" s="15">
        <f t="shared" si="26"/>
        <v>-15</v>
      </c>
      <c r="F67" s="21">
        <f t="shared" si="26"/>
        <v>-5</v>
      </c>
      <c r="G67" s="15">
        <f t="shared" si="26"/>
        <v>-11</v>
      </c>
      <c r="H67" s="21">
        <f t="shared" si="26"/>
        <v>-5</v>
      </c>
      <c r="I67" s="15">
        <f t="shared" si="26"/>
        <v>-12</v>
      </c>
      <c r="J67" s="21">
        <f t="shared" si="26"/>
        <v>-4</v>
      </c>
      <c r="K67" s="15">
        <f t="shared" si="26"/>
        <v>-21</v>
      </c>
      <c r="L67" s="21">
        <f>L65-L66</f>
        <v>-22</v>
      </c>
      <c r="M67" s="15">
        <f t="shared" si="26"/>
        <v>-14</v>
      </c>
      <c r="N67" s="29"/>
      <c r="O67" s="15"/>
      <c r="P67" s="15"/>
      <c r="Q67" s="15"/>
      <c r="R67" s="21"/>
      <c r="S67" s="15">
        <f>S65-S66</f>
        <v>-116</v>
      </c>
    </row>
    <row r="68" spans="1:19" ht="13.8" thickBot="1" x14ac:dyDescent="0.3">
      <c r="A68" s="101"/>
      <c r="B68" s="68" t="s">
        <v>9</v>
      </c>
      <c r="C68" s="18">
        <f>C67/C66</f>
        <v>-0.23529411764705882</v>
      </c>
      <c r="D68" s="30">
        <f t="shared" ref="D68:K68" si="27">D67/D66</f>
        <v>-5.7692307692307696E-2</v>
      </c>
      <c r="E68" s="18">
        <f t="shared" si="27"/>
        <v>-0.23076923076923078</v>
      </c>
      <c r="F68" s="30">
        <f t="shared" si="27"/>
        <v>-8.771929824561403E-2</v>
      </c>
      <c r="G68" s="18">
        <f t="shared" si="27"/>
        <v>-7.2368421052631582E-2</v>
      </c>
      <c r="H68" s="30">
        <f t="shared" si="27"/>
        <v>-5.6818181818181816E-2</v>
      </c>
      <c r="I68" s="18">
        <f t="shared" si="27"/>
        <v>-9.6000000000000002E-2</v>
      </c>
      <c r="J68" s="30">
        <f t="shared" si="27"/>
        <v>-7.2727272727272724E-2</v>
      </c>
      <c r="K68" s="18">
        <f t="shared" si="27"/>
        <v>-0.33333333333333331</v>
      </c>
      <c r="L68" s="30">
        <f>L67/L66</f>
        <v>-0.12021857923497267</v>
      </c>
      <c r="M68" s="18">
        <f>M67/M66</f>
        <v>-0.22222222222222221</v>
      </c>
      <c r="N68" s="31"/>
      <c r="O68" s="18"/>
      <c r="P68" s="18"/>
      <c r="Q68" s="18"/>
      <c r="R68" s="30"/>
      <c r="S68" s="18">
        <f>S67/S66</f>
        <v>-0.12608695652173912</v>
      </c>
    </row>
    <row r="69" spans="1:19" x14ac:dyDescent="0.25">
      <c r="A69" s="102"/>
      <c r="B69" s="66">
        <v>2016</v>
      </c>
      <c r="C69" s="15">
        <v>207</v>
      </c>
      <c r="D69" s="36">
        <v>475</v>
      </c>
      <c r="E69" s="15">
        <v>399</v>
      </c>
      <c r="F69" s="21">
        <v>194</v>
      </c>
      <c r="G69" s="15">
        <v>436</v>
      </c>
      <c r="H69" s="21">
        <v>184</v>
      </c>
      <c r="I69" s="15">
        <v>187</v>
      </c>
      <c r="J69" s="21">
        <v>205</v>
      </c>
      <c r="K69" s="15">
        <v>258</v>
      </c>
      <c r="L69" s="21">
        <v>392</v>
      </c>
      <c r="M69" s="15">
        <v>515</v>
      </c>
      <c r="N69" s="29"/>
      <c r="O69" s="15"/>
      <c r="P69" s="15"/>
      <c r="Q69" s="15"/>
      <c r="R69" s="21"/>
      <c r="S69" s="15">
        <f>C69+D69+E69+F69+G69+H69+I69+J69+K69+L69+M69+N69</f>
        <v>3452</v>
      </c>
    </row>
    <row r="70" spans="1:19" x14ac:dyDescent="0.25">
      <c r="A70" s="194" t="s">
        <v>61</v>
      </c>
      <c r="B70" s="66">
        <v>2015</v>
      </c>
      <c r="C70" s="15">
        <v>257</v>
      </c>
      <c r="D70" s="21">
        <v>462</v>
      </c>
      <c r="E70" s="15">
        <v>389</v>
      </c>
      <c r="F70" s="21">
        <v>142</v>
      </c>
      <c r="G70" s="15">
        <v>466</v>
      </c>
      <c r="H70" s="21">
        <v>213</v>
      </c>
      <c r="I70" s="15">
        <v>208</v>
      </c>
      <c r="J70" s="21">
        <v>166</v>
      </c>
      <c r="K70" s="15">
        <v>233</v>
      </c>
      <c r="L70" s="21">
        <v>349</v>
      </c>
      <c r="M70" s="15">
        <v>445</v>
      </c>
      <c r="N70" s="29"/>
      <c r="O70" s="15"/>
      <c r="P70" s="15"/>
      <c r="Q70" s="15"/>
      <c r="R70" s="21"/>
      <c r="S70" s="15">
        <f>C70+D70+E70+F70+G70+H70+I70+J70+K70+L70+M70+N70</f>
        <v>3330</v>
      </c>
    </row>
    <row r="71" spans="1:19" x14ac:dyDescent="0.25">
      <c r="A71" s="194" t="s">
        <v>62</v>
      </c>
      <c r="B71" s="67" t="s">
        <v>50</v>
      </c>
      <c r="C71" s="15">
        <f t="shared" ref="C71:L71" si="28">C69-C70</f>
        <v>-50</v>
      </c>
      <c r="D71" s="21">
        <f t="shared" si="28"/>
        <v>13</v>
      </c>
      <c r="E71" s="15">
        <f t="shared" si="28"/>
        <v>10</v>
      </c>
      <c r="F71" s="21">
        <f t="shared" si="28"/>
        <v>52</v>
      </c>
      <c r="G71" s="15">
        <f t="shared" si="28"/>
        <v>-30</v>
      </c>
      <c r="H71" s="21">
        <f t="shared" si="28"/>
        <v>-29</v>
      </c>
      <c r="I71" s="15">
        <f t="shared" si="28"/>
        <v>-21</v>
      </c>
      <c r="J71" s="21">
        <f t="shared" si="28"/>
        <v>39</v>
      </c>
      <c r="K71" s="15">
        <f t="shared" si="28"/>
        <v>25</v>
      </c>
      <c r="L71" s="21">
        <f t="shared" si="28"/>
        <v>43</v>
      </c>
      <c r="M71" s="35">
        <f>M69-M70</f>
        <v>70</v>
      </c>
      <c r="N71" s="29"/>
      <c r="O71" s="15"/>
      <c r="P71" s="15"/>
      <c r="Q71" s="15"/>
      <c r="R71" s="21"/>
      <c r="S71" s="15">
        <f>S69-S70</f>
        <v>122</v>
      </c>
    </row>
    <row r="72" spans="1:19" ht="13.8" thickBot="1" x14ac:dyDescent="0.3">
      <c r="A72" s="101"/>
      <c r="B72" s="68" t="s">
        <v>9</v>
      </c>
      <c r="C72" s="18">
        <f t="shared" ref="C72:M72" si="29">C71/C70</f>
        <v>-0.19455252918287938</v>
      </c>
      <c r="D72" s="30">
        <f t="shared" si="29"/>
        <v>2.813852813852814E-2</v>
      </c>
      <c r="E72" s="18">
        <f t="shared" si="29"/>
        <v>2.570694087403599E-2</v>
      </c>
      <c r="F72" s="30">
        <f t="shared" si="29"/>
        <v>0.36619718309859156</v>
      </c>
      <c r="G72" s="18">
        <f t="shared" si="29"/>
        <v>-6.4377682403433473E-2</v>
      </c>
      <c r="H72" s="30">
        <f t="shared" si="29"/>
        <v>-0.13615023474178403</v>
      </c>
      <c r="I72" s="18">
        <f t="shared" si="29"/>
        <v>-0.10096153846153846</v>
      </c>
      <c r="J72" s="30">
        <f t="shared" si="29"/>
        <v>0.23493975903614459</v>
      </c>
      <c r="K72" s="18">
        <f t="shared" si="29"/>
        <v>0.1072961373390558</v>
      </c>
      <c r="L72" s="30">
        <f t="shared" si="29"/>
        <v>0.12320916905444126</v>
      </c>
      <c r="M72" s="32">
        <f t="shared" si="29"/>
        <v>0.15730337078651685</v>
      </c>
      <c r="N72" s="31"/>
      <c r="O72" s="18"/>
      <c r="P72" s="18"/>
      <c r="Q72" s="18"/>
      <c r="R72" s="30"/>
      <c r="S72" s="18">
        <f>S71/S70</f>
        <v>3.6636636636636639E-2</v>
      </c>
    </row>
    <row r="73" spans="1:19" x14ac:dyDescent="0.25">
      <c r="A73" s="102"/>
      <c r="B73" s="66">
        <v>2016</v>
      </c>
      <c r="C73" s="15">
        <v>17</v>
      </c>
      <c r="D73" s="21">
        <v>114</v>
      </c>
      <c r="E73" s="15">
        <v>49</v>
      </c>
      <c r="F73" s="36">
        <v>30</v>
      </c>
      <c r="G73" s="15">
        <v>88</v>
      </c>
      <c r="H73" s="21">
        <v>16</v>
      </c>
      <c r="I73" s="15">
        <v>35</v>
      </c>
      <c r="J73" s="21">
        <v>25</v>
      </c>
      <c r="K73" s="15">
        <v>50</v>
      </c>
      <c r="L73" s="21">
        <v>160</v>
      </c>
      <c r="M73" s="15">
        <v>109</v>
      </c>
      <c r="N73" s="29"/>
      <c r="O73" s="15"/>
      <c r="P73" s="15"/>
      <c r="Q73" s="15"/>
      <c r="R73" s="21"/>
      <c r="S73" s="15">
        <f>C73+D73+E73+F73+G73+H73+I73+J73+K73+L73+M73+N73</f>
        <v>693</v>
      </c>
    </row>
    <row r="74" spans="1:19" x14ac:dyDescent="0.25">
      <c r="A74" s="194" t="s">
        <v>63</v>
      </c>
      <c r="B74" s="66">
        <v>2015</v>
      </c>
      <c r="C74" s="15">
        <v>33</v>
      </c>
      <c r="D74" s="21">
        <v>92</v>
      </c>
      <c r="E74" s="15">
        <v>73</v>
      </c>
      <c r="F74" s="21">
        <v>55</v>
      </c>
      <c r="G74" s="15">
        <v>138</v>
      </c>
      <c r="H74" s="21">
        <v>26</v>
      </c>
      <c r="I74" s="15">
        <v>25</v>
      </c>
      <c r="J74" s="21">
        <v>15</v>
      </c>
      <c r="K74" s="15">
        <v>48</v>
      </c>
      <c r="L74" s="21">
        <v>155</v>
      </c>
      <c r="M74" s="15">
        <v>96</v>
      </c>
      <c r="N74" s="29"/>
      <c r="O74" s="15"/>
      <c r="P74" s="15"/>
      <c r="Q74" s="15"/>
      <c r="R74" s="21"/>
      <c r="S74" s="15">
        <f>C74+D74+E74+F74+G74+H74+I74+J74+K74+L74+M74+N74</f>
        <v>756</v>
      </c>
    </row>
    <row r="75" spans="1:19" x14ac:dyDescent="0.25">
      <c r="A75" s="194" t="s">
        <v>64</v>
      </c>
      <c r="B75" s="67" t="s">
        <v>50</v>
      </c>
      <c r="C75" s="15">
        <f t="shared" ref="C75:M75" si="30">C73-C74</f>
        <v>-16</v>
      </c>
      <c r="D75" s="21">
        <f t="shared" si="30"/>
        <v>22</v>
      </c>
      <c r="E75" s="15">
        <f t="shared" si="30"/>
        <v>-24</v>
      </c>
      <c r="F75" s="21">
        <f t="shared" si="30"/>
        <v>-25</v>
      </c>
      <c r="G75" s="15">
        <f t="shared" si="30"/>
        <v>-50</v>
      </c>
      <c r="H75" s="21">
        <f t="shared" si="30"/>
        <v>-10</v>
      </c>
      <c r="I75" s="15">
        <f t="shared" si="30"/>
        <v>10</v>
      </c>
      <c r="J75" s="21">
        <f t="shared" si="30"/>
        <v>10</v>
      </c>
      <c r="K75" s="15">
        <f t="shared" si="30"/>
        <v>2</v>
      </c>
      <c r="L75" s="21">
        <f t="shared" si="30"/>
        <v>5</v>
      </c>
      <c r="M75" s="15">
        <f t="shared" si="30"/>
        <v>13</v>
      </c>
      <c r="N75" s="29"/>
      <c r="O75" s="15"/>
      <c r="P75" s="15"/>
      <c r="Q75" s="15"/>
      <c r="R75" s="21"/>
      <c r="S75" s="15">
        <f>S73-S74</f>
        <v>-63</v>
      </c>
    </row>
    <row r="76" spans="1:19" ht="13.8" thickBot="1" x14ac:dyDescent="0.3">
      <c r="A76" s="220"/>
      <c r="B76" s="68" t="s">
        <v>9</v>
      </c>
      <c r="C76" s="18">
        <f t="shared" ref="C76:M76" si="31">C75/C74</f>
        <v>-0.48484848484848486</v>
      </c>
      <c r="D76" s="30">
        <f t="shared" si="31"/>
        <v>0.2391304347826087</v>
      </c>
      <c r="E76" s="18">
        <f t="shared" si="31"/>
        <v>-0.32876712328767121</v>
      </c>
      <c r="F76" s="30">
        <f t="shared" si="31"/>
        <v>-0.45454545454545453</v>
      </c>
      <c r="G76" s="18">
        <f t="shared" si="31"/>
        <v>-0.36231884057971014</v>
      </c>
      <c r="H76" s="18">
        <f t="shared" si="31"/>
        <v>-0.38461538461538464</v>
      </c>
      <c r="I76" s="18">
        <f t="shared" si="31"/>
        <v>0.4</v>
      </c>
      <c r="J76" s="30">
        <f t="shared" si="31"/>
        <v>0.66666666666666663</v>
      </c>
      <c r="K76" s="18">
        <f t="shared" si="31"/>
        <v>4.1666666666666664E-2</v>
      </c>
      <c r="L76" s="30">
        <f t="shared" si="31"/>
        <v>3.2258064516129031E-2</v>
      </c>
      <c r="M76" s="18">
        <f t="shared" si="31"/>
        <v>0.13541666666666666</v>
      </c>
      <c r="N76" s="31"/>
      <c r="O76" s="18"/>
      <c r="P76" s="18"/>
      <c r="Q76" s="18"/>
      <c r="R76" s="30"/>
      <c r="S76" s="18">
        <f>S75/S74</f>
        <v>-8.3333333333333329E-2</v>
      </c>
    </row>
    <row r="77" spans="1:19" ht="13.8" thickBot="1" x14ac:dyDescent="0.3">
      <c r="A77" s="104" t="s">
        <v>78</v>
      </c>
      <c r="B77" s="20"/>
      <c r="C77" s="20"/>
      <c r="D77" s="20"/>
      <c r="E77" s="20"/>
      <c r="F77" s="20"/>
      <c r="G77" s="20"/>
      <c r="H77" s="20"/>
      <c r="I77" s="20"/>
      <c r="J77" s="20"/>
      <c r="K77" s="20"/>
      <c r="L77" s="20"/>
      <c r="M77" s="20"/>
      <c r="N77" s="37"/>
      <c r="O77" s="20"/>
      <c r="P77" s="20"/>
      <c r="Q77" s="20"/>
      <c r="R77" s="20"/>
      <c r="S77" s="20"/>
    </row>
    <row r="78" spans="1:19" ht="21" thickBot="1" x14ac:dyDescent="0.3">
      <c r="A78" s="96"/>
      <c r="B78" s="65"/>
      <c r="C78" s="22" t="s">
        <v>79</v>
      </c>
      <c r="D78" s="24" t="s">
        <v>80</v>
      </c>
      <c r="E78" s="22" t="s">
        <v>81</v>
      </c>
      <c r="F78" s="22" t="s">
        <v>82</v>
      </c>
      <c r="G78" s="23" t="s">
        <v>83</v>
      </c>
      <c r="H78" s="22" t="s">
        <v>84</v>
      </c>
      <c r="I78" s="23" t="s">
        <v>85</v>
      </c>
      <c r="J78" s="22" t="s">
        <v>86</v>
      </c>
      <c r="K78" s="22" t="s">
        <v>87</v>
      </c>
      <c r="L78" s="38" t="s">
        <v>88</v>
      </c>
      <c r="M78" s="22"/>
      <c r="N78" s="39"/>
      <c r="O78" s="27"/>
      <c r="P78" s="27"/>
      <c r="Q78" s="27"/>
      <c r="R78" s="28"/>
      <c r="S78" s="27" t="s">
        <v>48</v>
      </c>
    </row>
    <row r="79" spans="1:19" x14ac:dyDescent="0.25">
      <c r="A79" s="97"/>
      <c r="B79" s="66">
        <v>2016</v>
      </c>
      <c r="C79" s="15">
        <f t="shared" ref="C79:L80" si="32">C83+C87+C95+C99+C103+C107+C111</f>
        <v>419</v>
      </c>
      <c r="D79" s="15">
        <f t="shared" si="32"/>
        <v>178</v>
      </c>
      <c r="E79" s="15">
        <f t="shared" si="32"/>
        <v>340</v>
      </c>
      <c r="F79" s="15">
        <f t="shared" si="32"/>
        <v>205</v>
      </c>
      <c r="G79" s="29">
        <f t="shared" si="32"/>
        <v>97</v>
      </c>
      <c r="H79" s="15">
        <f t="shared" si="32"/>
        <v>72</v>
      </c>
      <c r="I79" s="15">
        <f t="shared" si="32"/>
        <v>492</v>
      </c>
      <c r="J79" s="15">
        <f t="shared" si="32"/>
        <v>383</v>
      </c>
      <c r="K79" s="15">
        <f t="shared" si="32"/>
        <v>238</v>
      </c>
      <c r="L79" s="29">
        <f t="shared" si="32"/>
        <v>121</v>
      </c>
      <c r="M79" s="15"/>
      <c r="N79" s="15"/>
      <c r="O79" s="15"/>
      <c r="P79" s="15"/>
      <c r="Q79" s="15"/>
      <c r="R79" s="29"/>
      <c r="S79" s="15">
        <f>S83+S87+S95+S99+S103+S107+S111</f>
        <v>2545</v>
      </c>
    </row>
    <row r="80" spans="1:19" x14ac:dyDescent="0.25">
      <c r="A80" s="105" t="s">
        <v>49</v>
      </c>
      <c r="B80" s="66">
        <v>2015</v>
      </c>
      <c r="C80" s="15">
        <f t="shared" si="32"/>
        <v>516</v>
      </c>
      <c r="D80" s="15">
        <f t="shared" si="32"/>
        <v>206</v>
      </c>
      <c r="E80" s="15">
        <f t="shared" si="32"/>
        <v>383</v>
      </c>
      <c r="F80" s="15">
        <f t="shared" si="32"/>
        <v>230</v>
      </c>
      <c r="G80" s="29">
        <f t="shared" si="32"/>
        <v>130</v>
      </c>
      <c r="H80" s="15">
        <f t="shared" si="32"/>
        <v>71</v>
      </c>
      <c r="I80" s="15">
        <f t="shared" si="32"/>
        <v>510</v>
      </c>
      <c r="J80" s="15">
        <f t="shared" si="32"/>
        <v>498</v>
      </c>
      <c r="K80" s="15">
        <f t="shared" si="32"/>
        <v>284</v>
      </c>
      <c r="L80" s="29">
        <f t="shared" si="32"/>
        <v>145</v>
      </c>
      <c r="M80" s="15"/>
      <c r="N80" s="15"/>
      <c r="O80" s="15"/>
      <c r="P80" s="15"/>
      <c r="Q80" s="15"/>
      <c r="R80" s="29"/>
      <c r="S80" s="15">
        <f>S84+S88+S96+S100+S104+S108+S112</f>
        <v>2973</v>
      </c>
    </row>
    <row r="81" spans="1:19" x14ac:dyDescent="0.25">
      <c r="A81" s="97"/>
      <c r="B81" s="67" t="s">
        <v>50</v>
      </c>
      <c r="C81" s="15">
        <f t="shared" ref="C81:L81" si="33">C79-C80</f>
        <v>-97</v>
      </c>
      <c r="D81" s="21">
        <f t="shared" si="33"/>
        <v>-28</v>
      </c>
      <c r="E81" s="15">
        <f t="shared" si="33"/>
        <v>-43</v>
      </c>
      <c r="F81" s="15">
        <f t="shared" si="33"/>
        <v>-25</v>
      </c>
      <c r="G81" s="21">
        <f t="shared" si="33"/>
        <v>-33</v>
      </c>
      <c r="H81" s="15">
        <f t="shared" si="33"/>
        <v>1</v>
      </c>
      <c r="I81" s="21">
        <f t="shared" si="33"/>
        <v>-18</v>
      </c>
      <c r="J81" s="15">
        <f t="shared" si="33"/>
        <v>-115</v>
      </c>
      <c r="K81" s="15">
        <f t="shared" si="33"/>
        <v>-46</v>
      </c>
      <c r="L81" s="21">
        <f t="shared" si="33"/>
        <v>-24</v>
      </c>
      <c r="M81" s="15"/>
      <c r="N81" s="29"/>
      <c r="O81" s="15"/>
      <c r="P81" s="15"/>
      <c r="Q81" s="15"/>
      <c r="R81" s="21"/>
      <c r="S81" s="15">
        <f>S79-S80</f>
        <v>-428</v>
      </c>
    </row>
    <row r="82" spans="1:19" ht="13.8" thickBot="1" x14ac:dyDescent="0.3">
      <c r="A82" s="99"/>
      <c r="B82" s="68" t="s">
        <v>9</v>
      </c>
      <c r="C82" s="18">
        <f t="shared" ref="C82:L82" si="34">C81/C80</f>
        <v>-0.18798449612403101</v>
      </c>
      <c r="D82" s="30">
        <f t="shared" si="34"/>
        <v>-0.13592233009708737</v>
      </c>
      <c r="E82" s="18">
        <f t="shared" si="34"/>
        <v>-0.1122715404699739</v>
      </c>
      <c r="F82" s="18">
        <f t="shared" si="34"/>
        <v>-0.10869565217391304</v>
      </c>
      <c r="G82" s="30">
        <f t="shared" si="34"/>
        <v>-0.25384615384615383</v>
      </c>
      <c r="H82" s="18">
        <f t="shared" si="34"/>
        <v>1.4084507042253521E-2</v>
      </c>
      <c r="I82" s="30">
        <f t="shared" si="34"/>
        <v>-3.5294117647058823E-2</v>
      </c>
      <c r="J82" s="18">
        <f t="shared" si="34"/>
        <v>-0.23092369477911648</v>
      </c>
      <c r="K82" s="18">
        <f t="shared" si="34"/>
        <v>-0.1619718309859155</v>
      </c>
      <c r="L82" s="30">
        <f t="shared" si="34"/>
        <v>-0.16551724137931034</v>
      </c>
      <c r="M82" s="18"/>
      <c r="N82" s="31"/>
      <c r="O82" s="18"/>
      <c r="P82" s="18"/>
      <c r="Q82" s="18"/>
      <c r="R82" s="30"/>
      <c r="S82" s="18">
        <f>S81/S80</f>
        <v>-0.1439623276152035</v>
      </c>
    </row>
    <row r="83" spans="1:19" x14ac:dyDescent="0.25">
      <c r="A83" s="97"/>
      <c r="B83" s="66">
        <v>2016</v>
      </c>
      <c r="C83" s="15">
        <v>4</v>
      </c>
      <c r="D83" s="21">
        <v>2</v>
      </c>
      <c r="E83" s="15">
        <v>2</v>
      </c>
      <c r="F83" s="15">
        <v>0</v>
      </c>
      <c r="G83" s="36">
        <v>3</v>
      </c>
      <c r="H83" s="15">
        <v>1</v>
      </c>
      <c r="I83" s="21">
        <v>1</v>
      </c>
      <c r="J83" s="15">
        <v>5</v>
      </c>
      <c r="K83" s="15">
        <v>4</v>
      </c>
      <c r="L83" s="21">
        <v>0</v>
      </c>
      <c r="M83" s="15"/>
      <c r="N83" s="29"/>
      <c r="O83" s="15"/>
      <c r="P83" s="15"/>
      <c r="Q83" s="15"/>
      <c r="R83" s="21"/>
      <c r="S83" s="15">
        <f>C83+D83+E83+F83+G83+H83+I83+J83+K83+L83</f>
        <v>22</v>
      </c>
    </row>
    <row r="84" spans="1:19" x14ac:dyDescent="0.25">
      <c r="A84" s="194" t="s">
        <v>51</v>
      </c>
      <c r="B84" s="66">
        <v>2015</v>
      </c>
      <c r="C84" s="15">
        <v>4</v>
      </c>
      <c r="D84" s="21">
        <v>1</v>
      </c>
      <c r="E84" s="15">
        <v>0</v>
      </c>
      <c r="F84" s="15">
        <v>1</v>
      </c>
      <c r="G84" s="21">
        <v>2</v>
      </c>
      <c r="H84" s="15">
        <v>1</v>
      </c>
      <c r="I84" s="21">
        <v>2</v>
      </c>
      <c r="J84" s="15">
        <v>4</v>
      </c>
      <c r="K84" s="15">
        <v>1</v>
      </c>
      <c r="L84" s="21">
        <v>0</v>
      </c>
      <c r="M84" s="15"/>
      <c r="N84" s="29"/>
      <c r="O84" s="15"/>
      <c r="P84" s="15"/>
      <c r="Q84" s="15"/>
      <c r="R84" s="21"/>
      <c r="S84" s="15">
        <f>C84+D84+E84+F84+G84+H84+I84+J84+K84+L84</f>
        <v>16</v>
      </c>
    </row>
    <row r="85" spans="1:19" x14ac:dyDescent="0.25">
      <c r="A85" s="194" t="s">
        <v>52</v>
      </c>
      <c r="B85" s="67" t="s">
        <v>50</v>
      </c>
      <c r="C85" s="15">
        <f t="shared" ref="C85:L85" si="35">C83-C84</f>
        <v>0</v>
      </c>
      <c r="D85" s="35">
        <f t="shared" si="35"/>
        <v>1</v>
      </c>
      <c r="E85" s="21">
        <f t="shared" si="35"/>
        <v>2</v>
      </c>
      <c r="F85" s="15">
        <f t="shared" si="35"/>
        <v>-1</v>
      </c>
      <c r="G85" s="15">
        <f t="shared" si="35"/>
        <v>1</v>
      </c>
      <c r="H85" s="15">
        <f t="shared" si="35"/>
        <v>0</v>
      </c>
      <c r="I85" s="21">
        <f t="shared" si="35"/>
        <v>-1</v>
      </c>
      <c r="J85" s="15">
        <f t="shared" si="35"/>
        <v>1</v>
      </c>
      <c r="K85" s="15">
        <f t="shared" si="35"/>
        <v>3</v>
      </c>
      <c r="L85" s="21">
        <f t="shared" si="35"/>
        <v>0</v>
      </c>
      <c r="M85" s="15"/>
      <c r="N85" s="29"/>
      <c r="O85" s="15"/>
      <c r="P85" s="15"/>
      <c r="Q85" s="15"/>
      <c r="R85" s="21"/>
      <c r="S85" s="15">
        <f>S83-S84</f>
        <v>6</v>
      </c>
    </row>
    <row r="86" spans="1:19" ht="13.8" thickBot="1" x14ac:dyDescent="0.3">
      <c r="A86" s="220"/>
      <c r="B86" s="68" t="s">
        <v>9</v>
      </c>
      <c r="C86" s="18">
        <f t="shared" ref="C86:K86" si="36">C85/C84</f>
        <v>0</v>
      </c>
      <c r="D86" s="18">
        <f t="shared" si="36"/>
        <v>1</v>
      </c>
      <c r="E86" s="18">
        <v>0</v>
      </c>
      <c r="F86" s="18">
        <f t="shared" si="36"/>
        <v>-1</v>
      </c>
      <c r="G86" s="18">
        <f t="shared" si="36"/>
        <v>0.5</v>
      </c>
      <c r="H86" s="18">
        <f t="shared" si="36"/>
        <v>0</v>
      </c>
      <c r="I86" s="18">
        <f t="shared" si="36"/>
        <v>-0.5</v>
      </c>
      <c r="J86" s="18">
        <f t="shared" si="36"/>
        <v>0.25</v>
      </c>
      <c r="K86" s="18">
        <f t="shared" si="36"/>
        <v>3</v>
      </c>
      <c r="L86" s="18">
        <v>0</v>
      </c>
      <c r="M86" s="18"/>
      <c r="N86" s="31"/>
      <c r="O86" s="18"/>
      <c r="P86" s="18"/>
      <c r="Q86" s="18"/>
      <c r="R86" s="30"/>
      <c r="S86" s="18">
        <f>S85/S84</f>
        <v>0.375</v>
      </c>
    </row>
    <row r="87" spans="1:19" x14ac:dyDescent="0.25">
      <c r="A87" s="221"/>
      <c r="B87" s="66">
        <v>2016</v>
      </c>
      <c r="C87" s="15">
        <v>1</v>
      </c>
      <c r="D87" s="21">
        <v>2</v>
      </c>
      <c r="E87" s="15">
        <v>0</v>
      </c>
      <c r="F87" s="15">
        <v>1</v>
      </c>
      <c r="G87" s="21">
        <v>0</v>
      </c>
      <c r="H87" s="15">
        <v>1</v>
      </c>
      <c r="I87" s="21">
        <v>0</v>
      </c>
      <c r="J87" s="15">
        <v>0</v>
      </c>
      <c r="K87" s="15">
        <v>0</v>
      </c>
      <c r="L87" s="21">
        <v>0</v>
      </c>
      <c r="M87" s="15"/>
      <c r="N87" s="29"/>
      <c r="O87" s="15"/>
      <c r="P87" s="15"/>
      <c r="Q87" s="15"/>
      <c r="R87" s="21"/>
      <c r="S87" s="15">
        <f>C87+D87+E87+F87+G87+H87+I87+J87+K87+L87</f>
        <v>5</v>
      </c>
    </row>
    <row r="88" spans="1:19" x14ac:dyDescent="0.25">
      <c r="A88" s="194" t="s">
        <v>53</v>
      </c>
      <c r="B88" s="66">
        <v>2015</v>
      </c>
      <c r="C88" s="15">
        <v>0</v>
      </c>
      <c r="D88" s="21">
        <v>1</v>
      </c>
      <c r="E88" s="15">
        <v>0</v>
      </c>
      <c r="F88" s="15">
        <v>1</v>
      </c>
      <c r="G88" s="21">
        <v>0</v>
      </c>
      <c r="H88" s="15">
        <v>0</v>
      </c>
      <c r="I88" s="21">
        <v>0</v>
      </c>
      <c r="J88" s="15">
        <v>2</v>
      </c>
      <c r="K88" s="15">
        <v>1</v>
      </c>
      <c r="L88" s="21">
        <v>1</v>
      </c>
      <c r="M88" s="15"/>
      <c r="N88" s="29"/>
      <c r="O88" s="15"/>
      <c r="P88" s="15"/>
      <c r="Q88" s="15"/>
      <c r="R88" s="21"/>
      <c r="S88" s="15">
        <f>C88+D88+E88+F88+G88+H88+I88+J88+K88+L88</f>
        <v>6</v>
      </c>
    </row>
    <row r="89" spans="1:19" x14ac:dyDescent="0.25">
      <c r="A89" s="194" t="s">
        <v>54</v>
      </c>
      <c r="B89" s="67" t="s">
        <v>50</v>
      </c>
      <c r="C89" s="15">
        <f t="shared" ref="C89:L89" si="37">C87-C88</f>
        <v>1</v>
      </c>
      <c r="D89" s="21">
        <f t="shared" si="37"/>
        <v>1</v>
      </c>
      <c r="E89" s="15">
        <f t="shared" si="37"/>
        <v>0</v>
      </c>
      <c r="F89" s="15">
        <f t="shared" si="37"/>
        <v>0</v>
      </c>
      <c r="G89" s="21">
        <f t="shared" si="37"/>
        <v>0</v>
      </c>
      <c r="H89" s="15">
        <f t="shared" si="37"/>
        <v>1</v>
      </c>
      <c r="I89" s="21">
        <f t="shared" si="37"/>
        <v>0</v>
      </c>
      <c r="J89" s="15">
        <f t="shared" si="37"/>
        <v>-2</v>
      </c>
      <c r="K89" s="97">
        <f t="shared" si="37"/>
        <v>-1</v>
      </c>
      <c r="L89" s="21">
        <f t="shared" si="37"/>
        <v>-1</v>
      </c>
      <c r="M89" s="15"/>
      <c r="N89" s="29"/>
      <c r="O89" s="15"/>
      <c r="P89" s="15"/>
      <c r="Q89" s="15"/>
      <c r="R89" s="21"/>
      <c r="S89" s="97">
        <f>S87-S88</f>
        <v>-1</v>
      </c>
    </row>
    <row r="90" spans="1:19" ht="13.8" thickBot="1" x14ac:dyDescent="0.3">
      <c r="A90" s="220"/>
      <c r="B90" s="68" t="s">
        <v>9</v>
      </c>
      <c r="C90" s="18">
        <v>0</v>
      </c>
      <c r="D90" s="18">
        <f t="shared" ref="D90:L90" si="38">D89/D88</f>
        <v>1</v>
      </c>
      <c r="E90" s="18">
        <v>0</v>
      </c>
      <c r="F90" s="18">
        <f t="shared" si="38"/>
        <v>0</v>
      </c>
      <c r="G90" s="18">
        <v>0</v>
      </c>
      <c r="H90" s="18">
        <v>0</v>
      </c>
      <c r="I90" s="18">
        <v>0</v>
      </c>
      <c r="J90" s="18">
        <f t="shared" si="38"/>
        <v>-1</v>
      </c>
      <c r="K90" s="18">
        <f t="shared" si="38"/>
        <v>-1</v>
      </c>
      <c r="L90" s="18">
        <f t="shared" si="38"/>
        <v>-1</v>
      </c>
      <c r="M90" s="18"/>
      <c r="N90" s="31"/>
      <c r="O90" s="18"/>
      <c r="P90" s="18"/>
      <c r="Q90" s="18"/>
      <c r="R90" s="30"/>
      <c r="S90" s="18">
        <f>S89/S88</f>
        <v>-0.16666666666666666</v>
      </c>
    </row>
    <row r="91" spans="1:19" x14ac:dyDescent="0.25">
      <c r="A91" s="222"/>
      <c r="B91" s="66">
        <v>2016</v>
      </c>
      <c r="C91" s="15">
        <v>0</v>
      </c>
      <c r="D91" s="21">
        <v>0</v>
      </c>
      <c r="E91" s="15">
        <v>0</v>
      </c>
      <c r="F91" s="15">
        <v>0</v>
      </c>
      <c r="G91" s="21">
        <v>0</v>
      </c>
      <c r="H91" s="15">
        <v>0</v>
      </c>
      <c r="I91" s="21">
        <v>0</v>
      </c>
      <c r="J91" s="15">
        <v>0</v>
      </c>
      <c r="K91" s="15">
        <v>0</v>
      </c>
      <c r="L91" s="21">
        <v>0</v>
      </c>
      <c r="M91" s="196"/>
      <c r="N91" s="197"/>
      <c r="O91" s="196"/>
      <c r="P91" s="196"/>
      <c r="Q91" s="196"/>
      <c r="R91" s="198"/>
      <c r="S91" s="15">
        <f>C91+D91+E91+F91+G91+H91+I91+J91+K91+L91</f>
        <v>0</v>
      </c>
    </row>
    <row r="92" spans="1:19" x14ac:dyDescent="0.25">
      <c r="A92" s="199" t="s">
        <v>55</v>
      </c>
      <c r="B92" s="66">
        <v>2015</v>
      </c>
      <c r="C92" s="15">
        <v>0</v>
      </c>
      <c r="D92" s="21">
        <v>0</v>
      </c>
      <c r="E92" s="15">
        <v>0</v>
      </c>
      <c r="F92" s="15">
        <v>0</v>
      </c>
      <c r="G92" s="21">
        <v>0</v>
      </c>
      <c r="H92" s="15">
        <v>0</v>
      </c>
      <c r="I92" s="21">
        <v>0</v>
      </c>
      <c r="J92" s="15">
        <v>0</v>
      </c>
      <c r="K92" s="15">
        <v>0</v>
      </c>
      <c r="L92" s="21">
        <v>0</v>
      </c>
      <c r="M92" s="200"/>
      <c r="N92" s="201"/>
      <c r="O92" s="200"/>
      <c r="P92" s="200"/>
      <c r="Q92" s="200"/>
      <c r="R92" s="202"/>
      <c r="S92" s="15">
        <f>C92+D92+E92+F92+G92+H92+I92+J92+K92+L92</f>
        <v>0</v>
      </c>
    </row>
    <row r="93" spans="1:19" x14ac:dyDescent="0.25">
      <c r="A93" s="199" t="s">
        <v>56</v>
      </c>
      <c r="B93" s="67" t="s">
        <v>50</v>
      </c>
      <c r="C93" s="15">
        <f t="shared" ref="C93:L93" si="39">C91-C92</f>
        <v>0</v>
      </c>
      <c r="D93" s="21">
        <f t="shared" si="39"/>
        <v>0</v>
      </c>
      <c r="E93" s="15">
        <f t="shared" si="39"/>
        <v>0</v>
      </c>
      <c r="F93" s="15">
        <f t="shared" si="39"/>
        <v>0</v>
      </c>
      <c r="G93" s="21">
        <f t="shared" si="39"/>
        <v>0</v>
      </c>
      <c r="H93" s="15">
        <f t="shared" si="39"/>
        <v>0</v>
      </c>
      <c r="I93" s="21">
        <f t="shared" si="39"/>
        <v>0</v>
      </c>
      <c r="J93" s="15">
        <f t="shared" si="39"/>
        <v>0</v>
      </c>
      <c r="K93" s="97">
        <f t="shared" si="39"/>
        <v>0</v>
      </c>
      <c r="L93" s="21">
        <f t="shared" si="39"/>
        <v>0</v>
      </c>
      <c r="M93" s="200"/>
      <c r="N93" s="201"/>
      <c r="O93" s="200"/>
      <c r="P93" s="200"/>
      <c r="Q93" s="200"/>
      <c r="R93" s="202"/>
      <c r="S93" s="97">
        <f>S91-S92</f>
        <v>0</v>
      </c>
    </row>
    <row r="94" spans="1:19" ht="13.8" thickBot="1" x14ac:dyDescent="0.3">
      <c r="A94" s="223"/>
      <c r="B94" s="68" t="s">
        <v>9</v>
      </c>
      <c r="C94" s="18">
        <v>0</v>
      </c>
      <c r="D94" s="18">
        <v>0</v>
      </c>
      <c r="E94" s="18">
        <v>0</v>
      </c>
      <c r="F94" s="18">
        <v>0</v>
      </c>
      <c r="G94" s="18">
        <v>0</v>
      </c>
      <c r="H94" s="18">
        <v>0</v>
      </c>
      <c r="I94" s="18">
        <v>0</v>
      </c>
      <c r="J94" s="18">
        <v>0</v>
      </c>
      <c r="K94" s="18">
        <v>0</v>
      </c>
      <c r="L94" s="18">
        <v>0</v>
      </c>
      <c r="M94" s="32"/>
      <c r="N94" s="204"/>
      <c r="O94" s="32"/>
      <c r="P94" s="32"/>
      <c r="Q94" s="32"/>
      <c r="R94" s="205"/>
      <c r="S94" s="18">
        <v>0</v>
      </c>
    </row>
    <row r="95" spans="1:19" x14ac:dyDescent="0.25">
      <c r="A95" s="221"/>
      <c r="B95" s="66">
        <v>2016</v>
      </c>
      <c r="C95" s="15">
        <v>24</v>
      </c>
      <c r="D95" s="21">
        <v>12</v>
      </c>
      <c r="E95" s="15">
        <v>27</v>
      </c>
      <c r="F95" s="15">
        <v>11</v>
      </c>
      <c r="G95" s="21">
        <v>5</v>
      </c>
      <c r="H95" s="15">
        <v>5</v>
      </c>
      <c r="I95" s="21">
        <v>19</v>
      </c>
      <c r="J95" s="15">
        <v>33</v>
      </c>
      <c r="K95" s="15">
        <v>24</v>
      </c>
      <c r="L95" s="21">
        <v>10</v>
      </c>
      <c r="M95" s="15"/>
      <c r="N95" s="29"/>
      <c r="O95" s="15"/>
      <c r="P95" s="15"/>
      <c r="Q95" s="15"/>
      <c r="R95" s="21"/>
      <c r="S95" s="15">
        <f>C95+D95+E95+F95+G95+H95+I95+J95+K95+L95</f>
        <v>170</v>
      </c>
    </row>
    <row r="96" spans="1:19" x14ac:dyDescent="0.25">
      <c r="A96" s="194" t="s">
        <v>57</v>
      </c>
      <c r="B96" s="66">
        <v>2015</v>
      </c>
      <c r="C96" s="15">
        <v>20</v>
      </c>
      <c r="D96" s="21">
        <v>8</v>
      </c>
      <c r="E96" s="15">
        <v>18</v>
      </c>
      <c r="F96" s="15">
        <v>14</v>
      </c>
      <c r="G96" s="21">
        <v>4</v>
      </c>
      <c r="H96" s="15">
        <v>6</v>
      </c>
      <c r="I96" s="21">
        <v>22</v>
      </c>
      <c r="J96" s="15">
        <v>39</v>
      </c>
      <c r="K96" s="15">
        <v>17</v>
      </c>
      <c r="L96" s="29">
        <v>9</v>
      </c>
      <c r="M96" s="15"/>
      <c r="N96" s="29"/>
      <c r="O96" s="15"/>
      <c r="P96" s="15"/>
      <c r="Q96" s="15"/>
      <c r="R96" s="21"/>
      <c r="S96" s="15">
        <f>C96+D96+E96+F96+G96+H96+I96+J96+K96+L96</f>
        <v>157</v>
      </c>
    </row>
    <row r="97" spans="1:19" x14ac:dyDescent="0.25">
      <c r="A97" s="221"/>
      <c r="B97" s="67" t="s">
        <v>50</v>
      </c>
      <c r="C97" s="15">
        <f t="shared" ref="C97:L97" si="40">C95-C96</f>
        <v>4</v>
      </c>
      <c r="D97" s="21">
        <f t="shared" si="40"/>
        <v>4</v>
      </c>
      <c r="E97" s="15">
        <f t="shared" si="40"/>
        <v>9</v>
      </c>
      <c r="F97" s="15">
        <f t="shared" si="40"/>
        <v>-3</v>
      </c>
      <c r="G97" s="21">
        <f t="shared" si="40"/>
        <v>1</v>
      </c>
      <c r="H97" s="15">
        <f t="shared" si="40"/>
        <v>-1</v>
      </c>
      <c r="I97" s="21">
        <f t="shared" si="40"/>
        <v>-3</v>
      </c>
      <c r="J97" s="15">
        <f t="shared" si="40"/>
        <v>-6</v>
      </c>
      <c r="K97" s="15">
        <f t="shared" si="40"/>
        <v>7</v>
      </c>
      <c r="L97" s="29">
        <f t="shared" si="40"/>
        <v>1</v>
      </c>
      <c r="M97" s="15"/>
      <c r="N97" s="29" t="s">
        <v>2</v>
      </c>
      <c r="O97" s="15"/>
      <c r="P97" s="15"/>
      <c r="Q97" s="15"/>
      <c r="R97" s="21"/>
      <c r="S97" s="15">
        <f>S95-S96</f>
        <v>13</v>
      </c>
    </row>
    <row r="98" spans="1:19" ht="13.8" thickBot="1" x14ac:dyDescent="0.3">
      <c r="A98" s="220"/>
      <c r="B98" s="68" t="s">
        <v>9</v>
      </c>
      <c r="C98" s="18">
        <f t="shared" ref="C98:L98" si="41">C97/C96</f>
        <v>0.2</v>
      </c>
      <c r="D98" s="32">
        <f t="shared" si="41"/>
        <v>0.5</v>
      </c>
      <c r="E98" s="32">
        <f t="shared" si="41"/>
        <v>0.5</v>
      </c>
      <c r="F98" s="32">
        <f t="shared" si="41"/>
        <v>-0.21428571428571427</v>
      </c>
      <c r="G98" s="30">
        <f t="shared" si="41"/>
        <v>0.25</v>
      </c>
      <c r="H98" s="18">
        <f>H97/H96</f>
        <v>-0.16666666666666666</v>
      </c>
      <c r="I98" s="30">
        <f t="shared" si="41"/>
        <v>-0.13636363636363635</v>
      </c>
      <c r="J98" s="18">
        <f t="shared" si="41"/>
        <v>-0.15384615384615385</v>
      </c>
      <c r="K98" s="30">
        <f t="shared" si="41"/>
        <v>0.41176470588235292</v>
      </c>
      <c r="L98" s="18">
        <f t="shared" si="41"/>
        <v>0.1111111111111111</v>
      </c>
      <c r="M98" s="18"/>
      <c r="N98" s="31"/>
      <c r="O98" s="18"/>
      <c r="P98" s="18"/>
      <c r="Q98" s="18"/>
      <c r="R98" s="30"/>
      <c r="S98" s="18">
        <f>S97/S96</f>
        <v>8.2802547770700632E-2</v>
      </c>
    </row>
    <row r="99" spans="1:19" x14ac:dyDescent="0.25">
      <c r="A99" s="221"/>
      <c r="B99" s="66">
        <v>2016</v>
      </c>
      <c r="C99" s="15">
        <v>54</v>
      </c>
      <c r="D99" s="21">
        <v>19</v>
      </c>
      <c r="E99" s="15">
        <v>24</v>
      </c>
      <c r="F99" s="15">
        <v>29</v>
      </c>
      <c r="G99" s="21">
        <v>10</v>
      </c>
      <c r="H99" s="15">
        <v>9</v>
      </c>
      <c r="I99" s="21">
        <v>26</v>
      </c>
      <c r="J99" s="15">
        <v>37</v>
      </c>
      <c r="K99" s="15">
        <v>25</v>
      </c>
      <c r="L99" s="21">
        <v>11</v>
      </c>
      <c r="M99" s="15"/>
      <c r="N99" s="29"/>
      <c r="O99" s="15"/>
      <c r="P99" s="15"/>
      <c r="Q99" s="15"/>
      <c r="R99" s="21"/>
      <c r="S99" s="15">
        <f>C99+D99+E99+F99+G99+H99+I99+J99+K99+L99</f>
        <v>244</v>
      </c>
    </row>
    <row r="100" spans="1:19" x14ac:dyDescent="0.25">
      <c r="A100" s="194" t="s">
        <v>58</v>
      </c>
      <c r="B100" s="66">
        <v>2015</v>
      </c>
      <c r="C100" s="15">
        <v>18</v>
      </c>
      <c r="D100" s="21">
        <v>5</v>
      </c>
      <c r="E100" s="15">
        <v>7</v>
      </c>
      <c r="F100" s="15">
        <v>16</v>
      </c>
      <c r="G100" s="21">
        <v>6</v>
      </c>
      <c r="H100" s="15">
        <v>0</v>
      </c>
      <c r="I100" s="21">
        <v>8</v>
      </c>
      <c r="J100" s="15">
        <v>16</v>
      </c>
      <c r="K100" s="15">
        <v>16</v>
      </c>
      <c r="L100" s="21">
        <v>3</v>
      </c>
      <c r="M100" s="15"/>
      <c r="N100" s="29"/>
      <c r="O100" s="15"/>
      <c r="P100" s="15"/>
      <c r="Q100" s="15"/>
      <c r="R100" s="21"/>
      <c r="S100" s="15">
        <f>C100+D100+E100+F100+G100+H100+I100+J100+K100+L100</f>
        <v>95</v>
      </c>
    </row>
    <row r="101" spans="1:19" x14ac:dyDescent="0.25">
      <c r="A101" s="194" t="s">
        <v>59</v>
      </c>
      <c r="B101" s="67" t="s">
        <v>50</v>
      </c>
      <c r="C101" s="15">
        <f t="shared" ref="C101:L101" si="42">C99-C100</f>
        <v>36</v>
      </c>
      <c r="D101" s="21">
        <f t="shared" si="42"/>
        <v>14</v>
      </c>
      <c r="E101" s="15">
        <f t="shared" si="42"/>
        <v>17</v>
      </c>
      <c r="F101" s="15">
        <f t="shared" si="42"/>
        <v>13</v>
      </c>
      <c r="G101" s="21">
        <f t="shared" si="42"/>
        <v>4</v>
      </c>
      <c r="H101" s="15">
        <f t="shared" si="42"/>
        <v>9</v>
      </c>
      <c r="I101" s="21">
        <f t="shared" si="42"/>
        <v>18</v>
      </c>
      <c r="J101" s="15">
        <f t="shared" si="42"/>
        <v>21</v>
      </c>
      <c r="K101" s="15">
        <f t="shared" si="42"/>
        <v>9</v>
      </c>
      <c r="L101" s="21">
        <f t="shared" si="42"/>
        <v>8</v>
      </c>
      <c r="M101" s="15"/>
      <c r="N101" s="29"/>
      <c r="O101" s="15"/>
      <c r="P101" s="15"/>
      <c r="Q101" s="15"/>
      <c r="R101" s="21"/>
      <c r="S101" s="15">
        <f>S99-S100</f>
        <v>149</v>
      </c>
    </row>
    <row r="102" spans="1:19" ht="13.8" thickBot="1" x14ac:dyDescent="0.3">
      <c r="A102" s="220"/>
      <c r="B102" s="68" t="s">
        <v>9</v>
      </c>
      <c r="C102" s="18">
        <f t="shared" ref="C102:L102" si="43">C101/C100</f>
        <v>2</v>
      </c>
      <c r="D102" s="18">
        <f t="shared" si="43"/>
        <v>2.8</v>
      </c>
      <c r="E102" s="18">
        <f t="shared" si="43"/>
        <v>2.4285714285714284</v>
      </c>
      <c r="F102" s="30">
        <f t="shared" si="43"/>
        <v>0.8125</v>
      </c>
      <c r="G102" s="18">
        <f t="shared" si="43"/>
        <v>0.66666666666666663</v>
      </c>
      <c r="H102" s="18">
        <v>0</v>
      </c>
      <c r="I102" s="18">
        <f t="shared" si="43"/>
        <v>2.25</v>
      </c>
      <c r="J102" s="32">
        <f t="shared" si="43"/>
        <v>1.3125</v>
      </c>
      <c r="K102" s="30">
        <f t="shared" si="43"/>
        <v>0.5625</v>
      </c>
      <c r="L102" s="18">
        <f t="shared" si="43"/>
        <v>2.6666666666666665</v>
      </c>
      <c r="M102" s="18"/>
      <c r="N102" s="31"/>
      <c r="O102" s="18"/>
      <c r="P102" s="18"/>
      <c r="Q102" s="18"/>
      <c r="R102" s="30"/>
      <c r="S102" s="18">
        <f>S101/S100</f>
        <v>1.5684210526315789</v>
      </c>
    </row>
    <row r="103" spans="1:19" x14ac:dyDescent="0.25">
      <c r="A103" s="221"/>
      <c r="B103" s="66">
        <v>2016</v>
      </c>
      <c r="C103" s="15">
        <v>70</v>
      </c>
      <c r="D103" s="21">
        <v>51</v>
      </c>
      <c r="E103" s="15">
        <v>74</v>
      </c>
      <c r="F103" s="15">
        <v>42</v>
      </c>
      <c r="G103" s="21">
        <v>24</v>
      </c>
      <c r="H103" s="15">
        <v>26</v>
      </c>
      <c r="I103" s="21">
        <v>75</v>
      </c>
      <c r="J103" s="15">
        <v>77</v>
      </c>
      <c r="K103" s="15">
        <v>64</v>
      </c>
      <c r="L103" s="21">
        <v>32</v>
      </c>
      <c r="M103" s="15" t="s">
        <v>2</v>
      </c>
      <c r="N103" s="29"/>
      <c r="O103" s="15"/>
      <c r="P103" s="15"/>
      <c r="Q103" s="15"/>
      <c r="R103" s="21"/>
      <c r="S103" s="15">
        <f>C103+D103+E103+F103+G103+H103+I103+J103+K103+L103</f>
        <v>535</v>
      </c>
    </row>
    <row r="104" spans="1:19" x14ac:dyDescent="0.25">
      <c r="A104" s="219" t="s">
        <v>60</v>
      </c>
      <c r="B104" s="66">
        <v>2015</v>
      </c>
      <c r="C104" s="15">
        <v>155</v>
      </c>
      <c r="D104" s="21">
        <v>94</v>
      </c>
      <c r="E104" s="15">
        <v>84</v>
      </c>
      <c r="F104" s="15">
        <v>73</v>
      </c>
      <c r="G104" s="21">
        <v>37</v>
      </c>
      <c r="H104" s="15">
        <v>33</v>
      </c>
      <c r="I104" s="21">
        <v>100</v>
      </c>
      <c r="J104" s="15">
        <v>89</v>
      </c>
      <c r="K104" s="15">
        <v>97</v>
      </c>
      <c r="L104" s="21">
        <v>41</v>
      </c>
      <c r="M104" s="15" t="s">
        <v>2</v>
      </c>
      <c r="N104" s="29"/>
      <c r="O104" s="15"/>
      <c r="P104" s="15"/>
      <c r="Q104" s="15"/>
      <c r="R104" s="21"/>
      <c r="S104" s="15">
        <f>C104+D104+E104+F104+G104+H104+I104+J104+K104+L104</f>
        <v>803</v>
      </c>
    </row>
    <row r="105" spans="1:19" x14ac:dyDescent="0.25">
      <c r="A105" s="221"/>
      <c r="B105" s="67" t="s">
        <v>50</v>
      </c>
      <c r="C105" s="15">
        <f t="shared" ref="C105:L105" si="44">C103-C104</f>
        <v>-85</v>
      </c>
      <c r="D105" s="21">
        <f t="shared" si="44"/>
        <v>-43</v>
      </c>
      <c r="E105" s="15">
        <f t="shared" si="44"/>
        <v>-10</v>
      </c>
      <c r="F105" s="15">
        <f t="shared" si="44"/>
        <v>-31</v>
      </c>
      <c r="G105" s="21">
        <f t="shared" si="44"/>
        <v>-13</v>
      </c>
      <c r="H105" s="15">
        <f t="shared" si="44"/>
        <v>-7</v>
      </c>
      <c r="I105" s="21">
        <f t="shared" si="44"/>
        <v>-25</v>
      </c>
      <c r="J105" s="15">
        <f t="shared" si="44"/>
        <v>-12</v>
      </c>
      <c r="K105" s="15">
        <f t="shared" si="44"/>
        <v>-33</v>
      </c>
      <c r="L105" s="21">
        <f t="shared" si="44"/>
        <v>-9</v>
      </c>
      <c r="M105" s="15"/>
      <c r="N105" s="29"/>
      <c r="O105" s="15"/>
      <c r="P105" s="15"/>
      <c r="Q105" s="15"/>
      <c r="R105" s="21"/>
      <c r="S105" s="15">
        <f>S103-S104</f>
        <v>-268</v>
      </c>
    </row>
    <row r="106" spans="1:19" ht="13.8" thickBot="1" x14ac:dyDescent="0.3">
      <c r="A106" s="220"/>
      <c r="B106" s="68" t="s">
        <v>9</v>
      </c>
      <c r="C106" s="18">
        <f t="shared" ref="C106:L106" si="45">C105/C104</f>
        <v>-0.54838709677419351</v>
      </c>
      <c r="D106" s="30">
        <f t="shared" si="45"/>
        <v>-0.45744680851063829</v>
      </c>
      <c r="E106" s="18">
        <f t="shared" si="45"/>
        <v>-0.11904761904761904</v>
      </c>
      <c r="F106" s="18">
        <f t="shared" si="45"/>
        <v>-0.42465753424657532</v>
      </c>
      <c r="G106" s="30">
        <f t="shared" si="45"/>
        <v>-0.35135135135135137</v>
      </c>
      <c r="H106" s="18">
        <f t="shared" si="45"/>
        <v>-0.21212121212121213</v>
      </c>
      <c r="I106" s="30">
        <f t="shared" si="45"/>
        <v>-0.25</v>
      </c>
      <c r="J106" s="18">
        <f t="shared" si="45"/>
        <v>-0.1348314606741573</v>
      </c>
      <c r="K106" s="18">
        <f t="shared" si="45"/>
        <v>-0.34020618556701032</v>
      </c>
      <c r="L106" s="30">
        <f t="shared" si="45"/>
        <v>-0.21951219512195122</v>
      </c>
      <c r="M106" s="18"/>
      <c r="N106" s="31"/>
      <c r="O106" s="18"/>
      <c r="P106" s="18"/>
      <c r="Q106" s="18"/>
      <c r="R106" s="30"/>
      <c r="S106" s="18">
        <f>S105/S104</f>
        <v>-0.33374844333748444</v>
      </c>
    </row>
    <row r="107" spans="1:19" x14ac:dyDescent="0.25">
      <c r="A107" s="221"/>
      <c r="B107" s="66">
        <v>2016</v>
      </c>
      <c r="C107" s="15">
        <v>238</v>
      </c>
      <c r="D107" s="21">
        <v>78</v>
      </c>
      <c r="E107" s="15">
        <v>177</v>
      </c>
      <c r="F107" s="15">
        <v>118</v>
      </c>
      <c r="G107" s="21">
        <v>44</v>
      </c>
      <c r="H107" s="15">
        <v>23</v>
      </c>
      <c r="I107" s="21">
        <v>348</v>
      </c>
      <c r="J107" s="15">
        <v>174</v>
      </c>
      <c r="K107" s="15">
        <v>96</v>
      </c>
      <c r="L107" s="21">
        <v>62</v>
      </c>
      <c r="M107" s="15"/>
      <c r="N107" s="29"/>
      <c r="O107" s="15"/>
      <c r="P107" s="15"/>
      <c r="Q107" s="15"/>
      <c r="R107" s="21"/>
      <c r="S107" s="15">
        <f>C107+D107+E107+F107+G107+H107+I107+J107+K107+L107</f>
        <v>1358</v>
      </c>
    </row>
    <row r="108" spans="1:19" x14ac:dyDescent="0.25">
      <c r="A108" s="194" t="s">
        <v>61</v>
      </c>
      <c r="B108" s="66">
        <v>2015</v>
      </c>
      <c r="C108" s="15">
        <v>270</v>
      </c>
      <c r="D108" s="21">
        <v>75</v>
      </c>
      <c r="E108" s="15">
        <v>244</v>
      </c>
      <c r="F108" s="15">
        <v>120</v>
      </c>
      <c r="G108" s="21">
        <v>70</v>
      </c>
      <c r="H108" s="15">
        <v>24</v>
      </c>
      <c r="I108" s="21">
        <v>348</v>
      </c>
      <c r="J108" s="15">
        <v>267</v>
      </c>
      <c r="K108" s="15">
        <v>124</v>
      </c>
      <c r="L108" s="21">
        <v>88</v>
      </c>
      <c r="M108" s="15"/>
      <c r="N108" s="29"/>
      <c r="O108" s="15"/>
      <c r="P108" s="15"/>
      <c r="Q108" s="15"/>
      <c r="R108" s="21"/>
      <c r="S108" s="15">
        <f>C108+D108+E108+F108+G108+H108+I108+J108+K108+L108</f>
        <v>1630</v>
      </c>
    </row>
    <row r="109" spans="1:19" x14ac:dyDescent="0.25">
      <c r="A109" s="194" t="s">
        <v>62</v>
      </c>
      <c r="B109" s="67" t="s">
        <v>50</v>
      </c>
      <c r="C109" s="15">
        <f t="shared" ref="C109:L109" si="46">C107-C108</f>
        <v>-32</v>
      </c>
      <c r="D109" s="15">
        <f t="shared" si="46"/>
        <v>3</v>
      </c>
      <c r="E109" s="15">
        <f t="shared" si="46"/>
        <v>-67</v>
      </c>
      <c r="F109" s="15">
        <f t="shared" si="46"/>
        <v>-2</v>
      </c>
      <c r="G109" s="21">
        <f t="shared" si="46"/>
        <v>-26</v>
      </c>
      <c r="H109" s="15">
        <f t="shared" si="46"/>
        <v>-1</v>
      </c>
      <c r="I109" s="21">
        <f t="shared" si="46"/>
        <v>0</v>
      </c>
      <c r="J109" s="15">
        <f t="shared" si="46"/>
        <v>-93</v>
      </c>
      <c r="K109" s="15">
        <f t="shared" si="46"/>
        <v>-28</v>
      </c>
      <c r="L109" s="21">
        <f t="shared" si="46"/>
        <v>-26</v>
      </c>
      <c r="M109" s="15"/>
      <c r="N109" s="29"/>
      <c r="O109" s="15"/>
      <c r="P109" s="15"/>
      <c r="Q109" s="15"/>
      <c r="R109" s="21"/>
      <c r="S109" s="15">
        <f>S107-S108</f>
        <v>-272</v>
      </c>
    </row>
    <row r="110" spans="1:19" ht="13.8" thickBot="1" x14ac:dyDescent="0.3">
      <c r="A110" s="220"/>
      <c r="B110" s="68" t="s">
        <v>9</v>
      </c>
      <c r="C110" s="18">
        <f t="shared" ref="C110:L110" si="47">C109/C108</f>
        <v>-0.11851851851851852</v>
      </c>
      <c r="D110" s="18">
        <f t="shared" si="47"/>
        <v>0.04</v>
      </c>
      <c r="E110" s="18">
        <f t="shared" si="47"/>
        <v>-0.27459016393442626</v>
      </c>
      <c r="F110" s="18">
        <f t="shared" si="47"/>
        <v>-1.6666666666666666E-2</v>
      </c>
      <c r="G110" s="30">
        <f t="shared" si="47"/>
        <v>-0.37142857142857144</v>
      </c>
      <c r="H110" s="18">
        <f t="shared" si="47"/>
        <v>-4.1666666666666664E-2</v>
      </c>
      <c r="I110" s="30">
        <f t="shared" si="47"/>
        <v>0</v>
      </c>
      <c r="J110" s="18">
        <f t="shared" si="47"/>
        <v>-0.34831460674157305</v>
      </c>
      <c r="K110" s="18">
        <f t="shared" si="47"/>
        <v>-0.22580645161290322</v>
      </c>
      <c r="L110" s="30">
        <f t="shared" si="47"/>
        <v>-0.29545454545454547</v>
      </c>
      <c r="M110" s="18"/>
      <c r="N110" s="31"/>
      <c r="O110" s="18"/>
      <c r="P110" s="18"/>
      <c r="Q110" s="18"/>
      <c r="R110" s="30"/>
      <c r="S110" s="18">
        <f>S109/S108</f>
        <v>-0.16687116564417179</v>
      </c>
    </row>
    <row r="111" spans="1:19" x14ac:dyDescent="0.25">
      <c r="A111" s="221" t="s">
        <v>2</v>
      </c>
      <c r="B111" s="66">
        <v>2016</v>
      </c>
      <c r="C111" s="15">
        <v>28</v>
      </c>
      <c r="D111" s="21">
        <v>14</v>
      </c>
      <c r="E111" s="15">
        <v>36</v>
      </c>
      <c r="F111" s="15">
        <v>4</v>
      </c>
      <c r="G111" s="21">
        <v>11</v>
      </c>
      <c r="H111" s="15">
        <v>7</v>
      </c>
      <c r="I111" s="21">
        <v>23</v>
      </c>
      <c r="J111" s="15">
        <v>57</v>
      </c>
      <c r="K111" s="15">
        <v>25</v>
      </c>
      <c r="L111" s="21">
        <v>6</v>
      </c>
      <c r="M111" s="15"/>
      <c r="N111" s="29"/>
      <c r="O111" s="15"/>
      <c r="P111" s="15"/>
      <c r="Q111" s="15"/>
      <c r="R111" s="21"/>
      <c r="S111" s="15">
        <f>C111+D111+E111+F111+G111+H111+I111+J111+K111+L111</f>
        <v>211</v>
      </c>
    </row>
    <row r="112" spans="1:19" x14ac:dyDescent="0.25">
      <c r="A112" s="194" t="s">
        <v>63</v>
      </c>
      <c r="B112" s="66">
        <v>2015</v>
      </c>
      <c r="C112" s="15">
        <v>49</v>
      </c>
      <c r="D112" s="21">
        <v>22</v>
      </c>
      <c r="E112" s="15">
        <v>30</v>
      </c>
      <c r="F112" s="15">
        <v>5</v>
      </c>
      <c r="G112" s="21">
        <v>11</v>
      </c>
      <c r="H112" s="15">
        <v>7</v>
      </c>
      <c r="I112" s="21">
        <v>30</v>
      </c>
      <c r="J112" s="15">
        <v>81</v>
      </c>
      <c r="K112" s="15">
        <v>28</v>
      </c>
      <c r="L112" s="21">
        <v>3</v>
      </c>
      <c r="M112" s="15"/>
      <c r="N112" s="29"/>
      <c r="O112" s="15"/>
      <c r="P112" s="15"/>
      <c r="Q112" s="15"/>
      <c r="R112" s="21"/>
      <c r="S112" s="15">
        <f>C112+D112+E112+F112+G112+H112+I112+J112+K112+L112</f>
        <v>266</v>
      </c>
    </row>
    <row r="113" spans="1:19" x14ac:dyDescent="0.25">
      <c r="A113" s="194" t="s">
        <v>64</v>
      </c>
      <c r="B113" s="67" t="s">
        <v>50</v>
      </c>
      <c r="C113" s="15">
        <f t="shared" ref="C113:L113" si="48">C111-C112</f>
        <v>-21</v>
      </c>
      <c r="D113" s="21">
        <f t="shared" si="48"/>
        <v>-8</v>
      </c>
      <c r="E113" s="15">
        <f t="shared" si="48"/>
        <v>6</v>
      </c>
      <c r="F113" s="15">
        <f t="shared" si="48"/>
        <v>-1</v>
      </c>
      <c r="G113" s="21">
        <f t="shared" si="48"/>
        <v>0</v>
      </c>
      <c r="H113" s="15">
        <f t="shared" si="48"/>
        <v>0</v>
      </c>
      <c r="I113" s="21">
        <f t="shared" si="48"/>
        <v>-7</v>
      </c>
      <c r="J113" s="35">
        <f t="shared" si="48"/>
        <v>-24</v>
      </c>
      <c r="K113" s="15">
        <f t="shared" si="48"/>
        <v>-3</v>
      </c>
      <c r="L113" s="21">
        <f t="shared" si="48"/>
        <v>3</v>
      </c>
      <c r="M113" s="15"/>
      <c r="N113" s="29"/>
      <c r="O113" s="15"/>
      <c r="P113" s="15"/>
      <c r="Q113" s="15"/>
      <c r="R113" s="21"/>
      <c r="S113" s="15">
        <f>S111-S112</f>
        <v>-55</v>
      </c>
    </row>
    <row r="114" spans="1:19" ht="13.8" thickBot="1" x14ac:dyDescent="0.3">
      <c r="A114" s="220"/>
      <c r="B114" s="68" t="s">
        <v>9</v>
      </c>
      <c r="C114" s="18">
        <f t="shared" ref="C114:K114" si="49">C113/C112</f>
        <v>-0.42857142857142855</v>
      </c>
      <c r="D114" s="30">
        <f t="shared" si="49"/>
        <v>-0.36363636363636365</v>
      </c>
      <c r="E114" s="18">
        <f t="shared" si="49"/>
        <v>0.2</v>
      </c>
      <c r="F114" s="18">
        <f t="shared" si="49"/>
        <v>-0.2</v>
      </c>
      <c r="G114" s="18">
        <f t="shared" si="49"/>
        <v>0</v>
      </c>
      <c r="H114" s="30">
        <f t="shared" si="49"/>
        <v>0</v>
      </c>
      <c r="I114" s="30">
        <f t="shared" si="49"/>
        <v>-0.23333333333333334</v>
      </c>
      <c r="J114" s="18">
        <f t="shared" si="49"/>
        <v>-0.29629629629629628</v>
      </c>
      <c r="K114" s="18">
        <f t="shared" si="49"/>
        <v>-0.10714285714285714</v>
      </c>
      <c r="L114" s="18">
        <f>L113/L112</f>
        <v>1</v>
      </c>
      <c r="M114" s="18"/>
      <c r="N114" s="31"/>
      <c r="O114" s="18"/>
      <c r="P114" s="18"/>
      <c r="Q114" s="18"/>
      <c r="R114" s="30"/>
      <c r="S114" s="18">
        <f>S113/S112</f>
        <v>-0.20676691729323307</v>
      </c>
    </row>
    <row r="115" spans="1:19" ht="13.8" thickBot="1" x14ac:dyDescent="0.3">
      <c r="A115" s="104" t="s">
        <v>89</v>
      </c>
      <c r="B115" s="20"/>
      <c r="C115" s="20"/>
      <c r="D115" s="20"/>
      <c r="E115" s="20"/>
      <c r="F115" s="20"/>
      <c r="G115" s="20"/>
      <c r="H115" s="20"/>
      <c r="I115" s="20"/>
      <c r="J115" s="20"/>
      <c r="K115" s="20"/>
      <c r="L115" s="20"/>
      <c r="M115" s="20"/>
      <c r="N115" s="20"/>
      <c r="O115" s="20"/>
      <c r="P115" s="20"/>
      <c r="Q115" s="20"/>
      <c r="R115" s="20"/>
      <c r="S115" s="20"/>
    </row>
    <row r="116" spans="1:19" ht="21" thickBot="1" x14ac:dyDescent="0.3">
      <c r="A116" s="96"/>
      <c r="B116" s="65"/>
      <c r="C116" s="22" t="s">
        <v>90</v>
      </c>
      <c r="D116" s="23" t="s">
        <v>91</v>
      </c>
      <c r="E116" s="22" t="s">
        <v>92</v>
      </c>
      <c r="F116" s="23" t="s">
        <v>93</v>
      </c>
      <c r="G116" s="25" t="s">
        <v>94</v>
      </c>
      <c r="H116" s="22" t="s">
        <v>95</v>
      </c>
      <c r="I116" s="23" t="s">
        <v>96</v>
      </c>
      <c r="J116" s="40" t="s">
        <v>97</v>
      </c>
      <c r="K116" s="22" t="s">
        <v>98</v>
      </c>
      <c r="L116" s="22" t="s">
        <v>99</v>
      </c>
      <c r="M116" s="22" t="s">
        <v>100</v>
      </c>
      <c r="N116" s="25" t="s">
        <v>101</v>
      </c>
      <c r="O116" s="26"/>
      <c r="P116" s="39"/>
      <c r="Q116" s="39"/>
      <c r="R116" s="39"/>
      <c r="S116" s="27" t="s">
        <v>48</v>
      </c>
    </row>
    <row r="117" spans="1:19" x14ac:dyDescent="0.25">
      <c r="A117" s="97"/>
      <c r="B117" s="66">
        <v>2016</v>
      </c>
      <c r="C117" s="15">
        <f t="shared" ref="C117:N118" si="50">C121+C125+C133+C137+C141+C145+C149</f>
        <v>119</v>
      </c>
      <c r="D117" s="15">
        <f t="shared" si="50"/>
        <v>84</v>
      </c>
      <c r="E117" s="15">
        <f t="shared" si="50"/>
        <v>274</v>
      </c>
      <c r="F117" s="14">
        <f t="shared" si="50"/>
        <v>132</v>
      </c>
      <c r="G117" s="15">
        <f t="shared" si="50"/>
        <v>203</v>
      </c>
      <c r="H117" s="15">
        <f t="shared" si="50"/>
        <v>99</v>
      </c>
      <c r="I117" s="15">
        <f t="shared" si="50"/>
        <v>199</v>
      </c>
      <c r="J117" s="14">
        <f t="shared" si="50"/>
        <v>428</v>
      </c>
      <c r="K117" s="15">
        <f t="shared" si="50"/>
        <v>411</v>
      </c>
      <c r="L117" s="15">
        <f t="shared" si="50"/>
        <v>129</v>
      </c>
      <c r="M117" s="15">
        <f t="shared" si="50"/>
        <v>439</v>
      </c>
      <c r="N117" s="15">
        <f t="shared" si="50"/>
        <v>151</v>
      </c>
      <c r="O117" s="29"/>
      <c r="P117" s="15"/>
      <c r="Q117" s="15"/>
      <c r="R117" s="15"/>
      <c r="S117" s="15">
        <f>S121+S125+S133+S137+S141+S145+S149</f>
        <v>2668</v>
      </c>
    </row>
    <row r="118" spans="1:19" x14ac:dyDescent="0.25">
      <c r="A118" s="105" t="s">
        <v>49</v>
      </c>
      <c r="B118" s="66">
        <v>2015</v>
      </c>
      <c r="C118" s="15">
        <f t="shared" si="50"/>
        <v>118</v>
      </c>
      <c r="D118" s="15">
        <f t="shared" si="50"/>
        <v>82</v>
      </c>
      <c r="E118" s="15">
        <f t="shared" si="50"/>
        <v>322</v>
      </c>
      <c r="F118" s="14">
        <f t="shared" si="50"/>
        <v>125</v>
      </c>
      <c r="G118" s="35">
        <f t="shared" si="50"/>
        <v>204</v>
      </c>
      <c r="H118" s="15">
        <f t="shared" si="50"/>
        <v>122</v>
      </c>
      <c r="I118" s="15">
        <f t="shared" si="50"/>
        <v>198</v>
      </c>
      <c r="J118" s="14">
        <f t="shared" si="50"/>
        <v>460</v>
      </c>
      <c r="K118" s="15">
        <f t="shared" si="50"/>
        <v>401</v>
      </c>
      <c r="L118" s="15">
        <f t="shared" si="50"/>
        <v>137</v>
      </c>
      <c r="M118" s="15">
        <f t="shared" si="50"/>
        <v>476</v>
      </c>
      <c r="N118" s="15">
        <f t="shared" si="50"/>
        <v>193</v>
      </c>
      <c r="O118" s="29"/>
      <c r="P118" s="15"/>
      <c r="Q118" s="15"/>
      <c r="R118" s="15"/>
      <c r="S118" s="15">
        <f>S122+S126+S134+S138+S142+S146+S150</f>
        <v>2838</v>
      </c>
    </row>
    <row r="119" spans="1:19" x14ac:dyDescent="0.25">
      <c r="A119" s="97"/>
      <c r="B119" s="67" t="s">
        <v>50</v>
      </c>
      <c r="C119" s="15">
        <f t="shared" ref="C119:S119" si="51">C117-C118</f>
        <v>1</v>
      </c>
      <c r="D119" s="21">
        <f t="shared" si="51"/>
        <v>2</v>
      </c>
      <c r="E119" s="15">
        <f t="shared" si="51"/>
        <v>-48</v>
      </c>
      <c r="F119" s="21">
        <f t="shared" si="51"/>
        <v>7</v>
      </c>
      <c r="G119" s="35">
        <f t="shared" si="51"/>
        <v>-1</v>
      </c>
      <c r="H119" s="15">
        <f t="shared" si="51"/>
        <v>-23</v>
      </c>
      <c r="I119" s="21">
        <f t="shared" si="51"/>
        <v>1</v>
      </c>
      <c r="J119" s="14">
        <f t="shared" si="51"/>
        <v>-32</v>
      </c>
      <c r="K119" s="15">
        <f>K117-K118</f>
        <v>10</v>
      </c>
      <c r="L119" s="15">
        <f>L117-L118</f>
        <v>-8</v>
      </c>
      <c r="M119" s="15">
        <f>M117-M118</f>
        <v>-37</v>
      </c>
      <c r="N119" s="15">
        <f>N117-N118</f>
        <v>-42</v>
      </c>
      <c r="O119" s="29"/>
      <c r="P119" s="29"/>
      <c r="Q119" s="29"/>
      <c r="R119" s="29"/>
      <c r="S119" s="15">
        <f t="shared" si="51"/>
        <v>-170</v>
      </c>
    </row>
    <row r="120" spans="1:19" ht="13.8" thickBot="1" x14ac:dyDescent="0.3">
      <c r="A120" s="99"/>
      <c r="B120" s="68" t="s">
        <v>9</v>
      </c>
      <c r="C120" s="18">
        <f t="shared" ref="C120:S120" si="52">C119/C118</f>
        <v>8.4745762711864406E-3</v>
      </c>
      <c r="D120" s="30">
        <f t="shared" si="52"/>
        <v>2.4390243902439025E-2</v>
      </c>
      <c r="E120" s="18">
        <f t="shared" si="52"/>
        <v>-0.14906832298136646</v>
      </c>
      <c r="F120" s="30">
        <f t="shared" si="52"/>
        <v>5.6000000000000001E-2</v>
      </c>
      <c r="G120" s="32">
        <f t="shared" si="52"/>
        <v>-4.9019607843137254E-3</v>
      </c>
      <c r="H120" s="18">
        <f t="shared" si="52"/>
        <v>-0.18852459016393441</v>
      </c>
      <c r="I120" s="30">
        <f t="shared" si="52"/>
        <v>5.0505050505050509E-3</v>
      </c>
      <c r="J120" s="17">
        <f t="shared" si="52"/>
        <v>-6.9565217391304349E-2</v>
      </c>
      <c r="K120" s="18">
        <f>K119/K118</f>
        <v>2.4937655860349128E-2</v>
      </c>
      <c r="L120" s="18">
        <f>L119/L118</f>
        <v>-5.8394160583941604E-2</v>
      </c>
      <c r="M120" s="18">
        <f>M119/M118</f>
        <v>-7.7731092436974791E-2</v>
      </c>
      <c r="N120" s="18">
        <f>N119/N118</f>
        <v>-0.21761658031088082</v>
      </c>
      <c r="O120" s="31"/>
      <c r="P120" s="31"/>
      <c r="Q120" s="31"/>
      <c r="R120" s="31"/>
      <c r="S120" s="18">
        <f t="shared" si="52"/>
        <v>-5.9901338971106416E-2</v>
      </c>
    </row>
    <row r="121" spans="1:19" x14ac:dyDescent="0.25">
      <c r="A121" s="224"/>
      <c r="B121" s="66">
        <v>2016</v>
      </c>
      <c r="C121" s="15">
        <v>3</v>
      </c>
      <c r="D121" s="21">
        <v>5</v>
      </c>
      <c r="E121" s="15">
        <v>5</v>
      </c>
      <c r="F121" s="21">
        <v>3</v>
      </c>
      <c r="G121" s="15">
        <v>12</v>
      </c>
      <c r="H121" s="15">
        <v>1</v>
      </c>
      <c r="I121" s="21">
        <v>5</v>
      </c>
      <c r="J121" s="14">
        <v>13</v>
      </c>
      <c r="K121" s="15">
        <v>3</v>
      </c>
      <c r="L121" s="15">
        <v>1</v>
      </c>
      <c r="M121" s="15">
        <v>9</v>
      </c>
      <c r="N121" s="15">
        <v>1</v>
      </c>
      <c r="O121" s="29"/>
      <c r="P121" s="29"/>
      <c r="Q121" s="29"/>
      <c r="R121" s="29"/>
      <c r="S121" s="15">
        <f>C121+D121+E121+F121+G121+H121+I121+J121+K121+L121+M121+N121+O121</f>
        <v>61</v>
      </c>
    </row>
    <row r="122" spans="1:19" x14ac:dyDescent="0.25">
      <c r="A122" s="194" t="s">
        <v>51</v>
      </c>
      <c r="B122" s="66">
        <v>2015</v>
      </c>
      <c r="C122" s="15">
        <v>3</v>
      </c>
      <c r="D122" s="21">
        <v>9</v>
      </c>
      <c r="E122" s="15">
        <v>2</v>
      </c>
      <c r="F122" s="21">
        <v>2</v>
      </c>
      <c r="G122" s="35">
        <v>5</v>
      </c>
      <c r="H122" s="15">
        <v>0</v>
      </c>
      <c r="I122" s="21">
        <v>0</v>
      </c>
      <c r="J122" s="14">
        <v>9</v>
      </c>
      <c r="K122" s="15">
        <v>7</v>
      </c>
      <c r="L122" s="15">
        <v>3</v>
      </c>
      <c r="M122" s="15">
        <v>4</v>
      </c>
      <c r="N122" s="15">
        <v>2</v>
      </c>
      <c r="O122" s="29"/>
      <c r="P122" s="29"/>
      <c r="Q122" s="29"/>
      <c r="R122" s="29"/>
      <c r="S122" s="15">
        <f>C122+D122+E122+F122+G122+H122+I122+J122+K122+L122+M122+N122+O122</f>
        <v>46</v>
      </c>
    </row>
    <row r="123" spans="1:19" x14ac:dyDescent="0.25">
      <c r="A123" s="194" t="s">
        <v>52</v>
      </c>
      <c r="B123" s="67" t="s">
        <v>50</v>
      </c>
      <c r="C123" s="15">
        <f t="shared" ref="C123:S123" si="53">C121-C122</f>
        <v>0</v>
      </c>
      <c r="D123" s="21">
        <f t="shared" si="53"/>
        <v>-4</v>
      </c>
      <c r="E123" s="15">
        <f t="shared" si="53"/>
        <v>3</v>
      </c>
      <c r="F123" s="21">
        <f t="shared" si="53"/>
        <v>1</v>
      </c>
      <c r="G123" s="35">
        <f t="shared" si="53"/>
        <v>7</v>
      </c>
      <c r="H123" s="15">
        <f t="shared" si="53"/>
        <v>1</v>
      </c>
      <c r="I123" s="35">
        <f t="shared" si="53"/>
        <v>5</v>
      </c>
      <c r="J123" s="21">
        <f t="shared" si="53"/>
        <v>4</v>
      </c>
      <c r="K123" s="15">
        <f>K121-K122</f>
        <v>-4</v>
      </c>
      <c r="L123" s="15">
        <f>L121-L122</f>
        <v>-2</v>
      </c>
      <c r="M123" s="15">
        <f>M121-M122</f>
        <v>5</v>
      </c>
      <c r="N123" s="15">
        <f>N121-N122</f>
        <v>-1</v>
      </c>
      <c r="O123" s="29"/>
      <c r="P123" s="29"/>
      <c r="Q123" s="29"/>
      <c r="R123" s="29"/>
      <c r="S123" s="15">
        <f t="shared" si="53"/>
        <v>15</v>
      </c>
    </row>
    <row r="124" spans="1:19" ht="13.8" thickBot="1" x14ac:dyDescent="0.3">
      <c r="A124" s="220" t="s">
        <v>2</v>
      </c>
      <c r="B124" s="68" t="s">
        <v>9</v>
      </c>
      <c r="C124" s="18">
        <f>C123/C122</f>
        <v>0</v>
      </c>
      <c r="D124" s="18">
        <f>D123/D122</f>
        <v>-0.44444444444444442</v>
      </c>
      <c r="E124" s="18">
        <f>E123/E122</f>
        <v>1.5</v>
      </c>
      <c r="F124" s="18">
        <f>F123/F122</f>
        <v>0.5</v>
      </c>
      <c r="G124" s="18">
        <f t="shared" ref="G124:N124" si="54">G123/G122</f>
        <v>1.4</v>
      </c>
      <c r="H124" s="18" t="e">
        <f t="shared" si="54"/>
        <v>#DIV/0!</v>
      </c>
      <c r="I124" s="18" t="e">
        <f t="shared" si="54"/>
        <v>#DIV/0!</v>
      </c>
      <c r="J124" s="18">
        <f t="shared" si="54"/>
        <v>0.44444444444444442</v>
      </c>
      <c r="K124" s="18">
        <f t="shared" si="54"/>
        <v>-0.5714285714285714</v>
      </c>
      <c r="L124" s="18">
        <f t="shared" si="54"/>
        <v>-0.66666666666666663</v>
      </c>
      <c r="M124" s="18">
        <f t="shared" si="54"/>
        <v>1.25</v>
      </c>
      <c r="N124" s="18">
        <f t="shared" si="54"/>
        <v>-0.5</v>
      </c>
      <c r="O124" s="31"/>
      <c r="P124" s="31"/>
      <c r="Q124" s="31"/>
      <c r="R124" s="31"/>
      <c r="S124" s="18">
        <f>S123/S122</f>
        <v>0.32608695652173914</v>
      </c>
    </row>
    <row r="125" spans="1:19" x14ac:dyDescent="0.25">
      <c r="A125" s="221"/>
      <c r="B125" s="66">
        <v>2016</v>
      </c>
      <c r="C125" s="15">
        <v>0</v>
      </c>
      <c r="D125" s="21">
        <v>0</v>
      </c>
      <c r="E125" s="15">
        <v>1</v>
      </c>
      <c r="F125" s="21">
        <v>1</v>
      </c>
      <c r="G125" s="15">
        <v>3</v>
      </c>
      <c r="H125" s="15">
        <v>0</v>
      </c>
      <c r="I125" s="21">
        <v>3</v>
      </c>
      <c r="J125" s="14">
        <v>0</v>
      </c>
      <c r="K125" s="15">
        <v>0</v>
      </c>
      <c r="L125" s="15">
        <v>1</v>
      </c>
      <c r="M125" s="15">
        <v>2</v>
      </c>
      <c r="N125" s="15">
        <v>1</v>
      </c>
      <c r="O125" s="29"/>
      <c r="P125" s="29"/>
      <c r="Q125" s="29"/>
      <c r="R125" s="29"/>
      <c r="S125" s="15">
        <f>C125+D125+E125+F125+G125+H125+I125+J125+K125+L125+M125+N125+O125</f>
        <v>12</v>
      </c>
    </row>
    <row r="126" spans="1:19" x14ac:dyDescent="0.25">
      <c r="A126" s="194" t="s">
        <v>53</v>
      </c>
      <c r="B126" s="66">
        <v>2015</v>
      </c>
      <c r="C126" s="15">
        <v>1</v>
      </c>
      <c r="D126" s="21">
        <v>0</v>
      </c>
      <c r="E126" s="15">
        <v>2</v>
      </c>
      <c r="F126" s="21">
        <v>0</v>
      </c>
      <c r="G126" s="35">
        <v>0</v>
      </c>
      <c r="H126" s="15">
        <v>0</v>
      </c>
      <c r="I126" s="21">
        <v>0</v>
      </c>
      <c r="J126" s="14">
        <v>4</v>
      </c>
      <c r="K126" s="15">
        <v>3</v>
      </c>
      <c r="L126" s="15">
        <v>0</v>
      </c>
      <c r="M126" s="15">
        <v>1</v>
      </c>
      <c r="N126" s="15">
        <v>1</v>
      </c>
      <c r="O126" s="29"/>
      <c r="P126" s="29"/>
      <c r="Q126" s="29"/>
      <c r="R126" s="29"/>
      <c r="S126" s="15">
        <f>C126+D126+E126+F126+G126+H126+I126+J126+K126+L126+M126+N126+O126</f>
        <v>12</v>
      </c>
    </row>
    <row r="127" spans="1:19" x14ac:dyDescent="0.25">
      <c r="A127" s="194" t="s">
        <v>54</v>
      </c>
      <c r="B127" s="67" t="s">
        <v>50</v>
      </c>
      <c r="C127" s="15">
        <f t="shared" ref="C127:S127" si="55">C125-C126</f>
        <v>-1</v>
      </c>
      <c r="D127" s="21">
        <f t="shared" si="55"/>
        <v>0</v>
      </c>
      <c r="E127" s="15">
        <f t="shared" si="55"/>
        <v>-1</v>
      </c>
      <c r="F127" s="21">
        <f t="shared" si="55"/>
        <v>1</v>
      </c>
      <c r="G127" s="35">
        <f t="shared" si="55"/>
        <v>3</v>
      </c>
      <c r="H127" s="15">
        <f t="shared" si="55"/>
        <v>0</v>
      </c>
      <c r="I127" s="21">
        <f t="shared" si="55"/>
        <v>3</v>
      </c>
      <c r="J127" s="14">
        <f t="shared" si="55"/>
        <v>-4</v>
      </c>
      <c r="K127" s="15">
        <f>K125-K126</f>
        <v>-3</v>
      </c>
      <c r="L127" s="15">
        <f>L125-L126</f>
        <v>1</v>
      </c>
      <c r="M127" s="15">
        <f>M125-M126</f>
        <v>1</v>
      </c>
      <c r="N127" s="15">
        <f>N125-N126</f>
        <v>0</v>
      </c>
      <c r="O127" s="29"/>
      <c r="P127" s="29"/>
      <c r="Q127" s="29"/>
      <c r="R127" s="29"/>
      <c r="S127" s="15">
        <f t="shared" si="55"/>
        <v>0</v>
      </c>
    </row>
    <row r="128" spans="1:19" ht="13.8" thickBot="1" x14ac:dyDescent="0.3">
      <c r="A128" s="220"/>
      <c r="B128" s="68" t="s">
        <v>9</v>
      </c>
      <c r="C128" s="18">
        <f t="shared" ref="C128:N128" si="56">C127/C126</f>
        <v>-1</v>
      </c>
      <c r="D128" s="18">
        <v>0</v>
      </c>
      <c r="E128" s="18">
        <f t="shared" si="56"/>
        <v>-0.5</v>
      </c>
      <c r="F128" s="18">
        <v>0</v>
      </c>
      <c r="G128" s="18">
        <v>0</v>
      </c>
      <c r="H128" s="18">
        <v>0</v>
      </c>
      <c r="I128" s="18">
        <v>0</v>
      </c>
      <c r="J128" s="18">
        <f t="shared" si="56"/>
        <v>-1</v>
      </c>
      <c r="K128" s="18">
        <f t="shared" si="56"/>
        <v>-1</v>
      </c>
      <c r="L128" s="18">
        <v>0</v>
      </c>
      <c r="M128" s="18">
        <f t="shared" si="56"/>
        <v>1</v>
      </c>
      <c r="N128" s="18">
        <f t="shared" si="56"/>
        <v>0</v>
      </c>
      <c r="O128" s="31"/>
      <c r="P128" s="18"/>
      <c r="Q128" s="18"/>
      <c r="R128" s="18"/>
      <c r="S128" s="18">
        <f>S127/S126</f>
        <v>0</v>
      </c>
    </row>
    <row r="129" spans="1:19" x14ac:dyDescent="0.25">
      <c r="A129" s="221"/>
      <c r="B129" s="66">
        <v>2016</v>
      </c>
      <c r="C129" s="15">
        <v>0</v>
      </c>
      <c r="D129" s="21">
        <v>0</v>
      </c>
      <c r="E129" s="15">
        <v>0</v>
      </c>
      <c r="F129" s="21">
        <v>0</v>
      </c>
      <c r="G129" s="15">
        <v>0</v>
      </c>
      <c r="H129" s="15">
        <v>0</v>
      </c>
      <c r="I129" s="21">
        <v>0</v>
      </c>
      <c r="J129" s="14">
        <v>0</v>
      </c>
      <c r="K129" s="15">
        <v>0</v>
      </c>
      <c r="L129" s="15">
        <v>0</v>
      </c>
      <c r="M129" s="15">
        <v>0</v>
      </c>
      <c r="N129" s="15">
        <v>0</v>
      </c>
      <c r="O129" s="29"/>
      <c r="P129" s="29"/>
      <c r="Q129" s="29"/>
      <c r="R129" s="29"/>
      <c r="S129" s="15">
        <f>C129+D129+E129+F129+G129+H129+I129+J129+K129+L129+M129+N129+O129</f>
        <v>0</v>
      </c>
    </row>
    <row r="130" spans="1:19" x14ac:dyDescent="0.25">
      <c r="A130" s="194" t="s">
        <v>55</v>
      </c>
      <c r="B130" s="66">
        <v>2015</v>
      </c>
      <c r="C130" s="15">
        <v>0</v>
      </c>
      <c r="D130" s="21">
        <v>0</v>
      </c>
      <c r="E130" s="15">
        <v>0</v>
      </c>
      <c r="F130" s="21">
        <v>0</v>
      </c>
      <c r="G130" s="35">
        <v>0</v>
      </c>
      <c r="H130" s="15">
        <v>0</v>
      </c>
      <c r="I130" s="21">
        <v>0</v>
      </c>
      <c r="J130" s="14">
        <v>0</v>
      </c>
      <c r="K130" s="15">
        <v>0</v>
      </c>
      <c r="L130" s="15">
        <v>0</v>
      </c>
      <c r="M130" s="15">
        <v>0</v>
      </c>
      <c r="N130" s="15">
        <v>0</v>
      </c>
      <c r="O130" s="29"/>
      <c r="P130" s="29"/>
      <c r="Q130" s="29"/>
      <c r="R130" s="29"/>
      <c r="S130" s="15">
        <f>C130+D130+E130+F130+G130+H130+I130+J130+K130+L130+M130+N130+O130</f>
        <v>0</v>
      </c>
    </row>
    <row r="131" spans="1:19" x14ac:dyDescent="0.25">
      <c r="A131" s="194" t="s">
        <v>56</v>
      </c>
      <c r="B131" s="67" t="s">
        <v>50</v>
      </c>
      <c r="C131" s="15">
        <f t="shared" ref="C131:J131" si="57">C129-C130</f>
        <v>0</v>
      </c>
      <c r="D131" s="21">
        <f t="shared" si="57"/>
        <v>0</v>
      </c>
      <c r="E131" s="15">
        <f t="shared" si="57"/>
        <v>0</v>
      </c>
      <c r="F131" s="21">
        <f t="shared" si="57"/>
        <v>0</v>
      </c>
      <c r="G131" s="35">
        <f t="shared" si="57"/>
        <v>0</v>
      </c>
      <c r="H131" s="15">
        <f t="shared" si="57"/>
        <v>0</v>
      </c>
      <c r="I131" s="21">
        <v>0</v>
      </c>
      <c r="J131" s="14">
        <f t="shared" si="57"/>
        <v>0</v>
      </c>
      <c r="K131" s="15">
        <f>K129-K130</f>
        <v>0</v>
      </c>
      <c r="L131" s="15">
        <f>L129-L130</f>
        <v>0</v>
      </c>
      <c r="M131" s="15">
        <f>M129-M130</f>
        <v>0</v>
      </c>
      <c r="N131" s="15">
        <f>N129-N130</f>
        <v>0</v>
      </c>
      <c r="O131" s="29"/>
      <c r="P131" s="29"/>
      <c r="Q131" s="29"/>
      <c r="R131" s="29"/>
      <c r="S131" s="15">
        <f>S129-S130</f>
        <v>0</v>
      </c>
    </row>
    <row r="132" spans="1:19" ht="13.8" thickBot="1" x14ac:dyDescent="0.3">
      <c r="A132" s="220"/>
      <c r="B132" s="68" t="s">
        <v>9</v>
      </c>
      <c r="C132" s="18">
        <v>0</v>
      </c>
      <c r="D132" s="18">
        <v>0</v>
      </c>
      <c r="E132" s="18">
        <v>0</v>
      </c>
      <c r="F132" s="18">
        <v>0</v>
      </c>
      <c r="G132" s="18">
        <v>0</v>
      </c>
      <c r="H132" s="18">
        <v>0</v>
      </c>
      <c r="I132" s="18">
        <v>0</v>
      </c>
      <c r="J132" s="17">
        <v>0</v>
      </c>
      <c r="K132" s="18">
        <v>0</v>
      </c>
      <c r="L132" s="18">
        <v>0</v>
      </c>
      <c r="M132" s="18">
        <v>0</v>
      </c>
      <c r="N132" s="18">
        <v>0</v>
      </c>
      <c r="O132" s="31"/>
      <c r="P132" s="31"/>
      <c r="Q132" s="31"/>
      <c r="R132" s="31"/>
      <c r="S132" s="18">
        <v>0</v>
      </c>
    </row>
    <row r="133" spans="1:19" x14ac:dyDescent="0.25">
      <c r="A133" s="221"/>
      <c r="B133" s="66">
        <v>2016</v>
      </c>
      <c r="C133" s="15">
        <v>1</v>
      </c>
      <c r="D133" s="21">
        <v>4</v>
      </c>
      <c r="E133" s="15">
        <v>20</v>
      </c>
      <c r="F133" s="21">
        <v>5</v>
      </c>
      <c r="G133" s="15">
        <v>9</v>
      </c>
      <c r="H133" s="15">
        <v>1</v>
      </c>
      <c r="I133" s="21">
        <v>6</v>
      </c>
      <c r="J133" s="14">
        <v>24</v>
      </c>
      <c r="K133" s="15">
        <v>22</v>
      </c>
      <c r="L133" s="15">
        <v>9</v>
      </c>
      <c r="M133" s="15">
        <v>30</v>
      </c>
      <c r="N133" s="15">
        <v>9</v>
      </c>
      <c r="O133" s="29"/>
      <c r="P133" s="29"/>
      <c r="Q133" s="29"/>
      <c r="R133" s="29"/>
      <c r="S133" s="15">
        <f>C133+D133+E133+F133+G133+H133+I133+J133+K133+L133+M133+N133+O133</f>
        <v>140</v>
      </c>
    </row>
    <row r="134" spans="1:19" x14ac:dyDescent="0.25">
      <c r="A134" s="194" t="s">
        <v>57</v>
      </c>
      <c r="B134" s="66">
        <v>2015</v>
      </c>
      <c r="C134" s="15">
        <v>2</v>
      </c>
      <c r="D134" s="21">
        <v>2</v>
      </c>
      <c r="E134" s="15">
        <v>24</v>
      </c>
      <c r="F134" s="21">
        <v>6</v>
      </c>
      <c r="G134" s="35">
        <v>10</v>
      </c>
      <c r="H134" s="15">
        <v>7</v>
      </c>
      <c r="I134" s="21">
        <v>21</v>
      </c>
      <c r="J134" s="14">
        <v>21</v>
      </c>
      <c r="K134" s="15">
        <v>22</v>
      </c>
      <c r="L134" s="15">
        <v>13</v>
      </c>
      <c r="M134" s="15">
        <v>36</v>
      </c>
      <c r="N134" s="15">
        <v>9</v>
      </c>
      <c r="O134" s="29"/>
      <c r="P134" s="29"/>
      <c r="Q134" s="29"/>
      <c r="R134" s="29"/>
      <c r="S134" s="15">
        <f>C134+D134+E134+F134+G134+H134+I134+J134+K134+L134+M134+N134+O134</f>
        <v>173</v>
      </c>
    </row>
    <row r="135" spans="1:19" x14ac:dyDescent="0.25">
      <c r="A135" s="221"/>
      <c r="B135" s="67" t="s">
        <v>50</v>
      </c>
      <c r="C135" s="15">
        <f t="shared" ref="C135:S135" si="58">C133-C134</f>
        <v>-1</v>
      </c>
      <c r="D135" s="21">
        <f t="shared" si="58"/>
        <v>2</v>
      </c>
      <c r="E135" s="15">
        <f t="shared" si="58"/>
        <v>-4</v>
      </c>
      <c r="F135" s="21">
        <f t="shared" si="58"/>
        <v>-1</v>
      </c>
      <c r="G135" s="35">
        <f t="shared" si="58"/>
        <v>-1</v>
      </c>
      <c r="H135" s="15">
        <f t="shared" si="58"/>
        <v>-6</v>
      </c>
      <c r="I135" s="21">
        <f t="shared" si="58"/>
        <v>-15</v>
      </c>
      <c r="J135" s="14">
        <f t="shared" si="58"/>
        <v>3</v>
      </c>
      <c r="K135" s="15">
        <f>K133-K134</f>
        <v>0</v>
      </c>
      <c r="L135" s="15">
        <f>L133-L134</f>
        <v>-4</v>
      </c>
      <c r="M135" s="15">
        <f>M133-M134</f>
        <v>-6</v>
      </c>
      <c r="N135" s="15">
        <f>N133-N134</f>
        <v>0</v>
      </c>
      <c r="O135" s="29"/>
      <c r="P135" s="29"/>
      <c r="Q135" s="29"/>
      <c r="R135" s="29"/>
      <c r="S135" s="15">
        <f t="shared" si="58"/>
        <v>-33</v>
      </c>
    </row>
    <row r="136" spans="1:19" ht="13.8" thickBot="1" x14ac:dyDescent="0.3">
      <c r="A136" s="220"/>
      <c r="B136" s="68" t="s">
        <v>9</v>
      </c>
      <c r="C136" s="18">
        <f t="shared" ref="C136:N136" si="59">C135/C134</f>
        <v>-0.5</v>
      </c>
      <c r="D136" s="18">
        <f>D135/D134</f>
        <v>1</v>
      </c>
      <c r="E136" s="18">
        <f t="shared" si="59"/>
        <v>-0.16666666666666666</v>
      </c>
      <c r="F136" s="18">
        <f t="shared" si="59"/>
        <v>-0.16666666666666666</v>
      </c>
      <c r="G136" s="18">
        <f t="shared" si="59"/>
        <v>-0.1</v>
      </c>
      <c r="H136" s="18">
        <f t="shared" si="59"/>
        <v>-0.8571428571428571</v>
      </c>
      <c r="I136" s="18">
        <f t="shared" si="59"/>
        <v>-0.7142857142857143</v>
      </c>
      <c r="J136" s="17">
        <f>J135/J134</f>
        <v>0.14285714285714285</v>
      </c>
      <c r="K136" s="18">
        <f t="shared" si="59"/>
        <v>0</v>
      </c>
      <c r="L136" s="17">
        <f>L135/L134</f>
        <v>-0.30769230769230771</v>
      </c>
      <c r="M136" s="18">
        <f t="shared" si="59"/>
        <v>-0.16666666666666666</v>
      </c>
      <c r="N136" s="18">
        <f t="shared" si="59"/>
        <v>0</v>
      </c>
      <c r="O136" s="31"/>
      <c r="P136" s="31"/>
      <c r="Q136" s="31"/>
      <c r="R136" s="31"/>
      <c r="S136" s="18">
        <f>S135/S134</f>
        <v>-0.19075144508670519</v>
      </c>
    </row>
    <row r="137" spans="1:19" x14ac:dyDescent="0.25">
      <c r="A137" s="221"/>
      <c r="B137" s="66">
        <v>2016</v>
      </c>
      <c r="C137" s="41">
        <v>14</v>
      </c>
      <c r="D137" s="42">
        <v>16</v>
      </c>
      <c r="E137" s="41">
        <v>42</v>
      </c>
      <c r="F137" s="42">
        <v>25</v>
      </c>
      <c r="G137" s="41">
        <v>16</v>
      </c>
      <c r="H137" s="41">
        <v>20</v>
      </c>
      <c r="I137" s="42">
        <v>46</v>
      </c>
      <c r="J137" s="43">
        <v>46</v>
      </c>
      <c r="K137" s="41">
        <v>46</v>
      </c>
      <c r="L137" s="41">
        <v>27</v>
      </c>
      <c r="M137" s="41">
        <v>50</v>
      </c>
      <c r="N137" s="41">
        <v>27</v>
      </c>
      <c r="O137" s="44"/>
      <c r="P137" s="44"/>
      <c r="Q137" s="44"/>
      <c r="R137" s="44"/>
      <c r="S137" s="41">
        <f>C137+D137+E137+F137+G137+H137+I137+J137+K137+L137+M137+N137+O137</f>
        <v>375</v>
      </c>
    </row>
    <row r="138" spans="1:19" x14ac:dyDescent="0.25">
      <c r="A138" s="194" t="s">
        <v>58</v>
      </c>
      <c r="B138" s="66">
        <v>2015</v>
      </c>
      <c r="C138" s="15">
        <v>21</v>
      </c>
      <c r="D138" s="21">
        <v>18</v>
      </c>
      <c r="E138" s="15">
        <v>35</v>
      </c>
      <c r="F138" s="21">
        <v>15</v>
      </c>
      <c r="G138" s="35">
        <v>17</v>
      </c>
      <c r="H138" s="15">
        <v>20</v>
      </c>
      <c r="I138" s="21">
        <v>44</v>
      </c>
      <c r="J138" s="14">
        <v>57</v>
      </c>
      <c r="K138" s="15">
        <v>27</v>
      </c>
      <c r="L138" s="15">
        <v>25</v>
      </c>
      <c r="M138" s="15">
        <v>35</v>
      </c>
      <c r="N138" s="15">
        <v>24</v>
      </c>
      <c r="O138" s="29"/>
      <c r="P138" s="29"/>
      <c r="Q138" s="29"/>
      <c r="R138" s="29"/>
      <c r="S138" s="15">
        <f>C138+D138+E138+F138+G138+H138+I138+J138+K138+L138+M138+N138+O138</f>
        <v>338</v>
      </c>
    </row>
    <row r="139" spans="1:19" x14ac:dyDescent="0.25">
      <c r="A139" s="194" t="s">
        <v>59</v>
      </c>
      <c r="B139" s="67" t="s">
        <v>50</v>
      </c>
      <c r="C139" s="15">
        <f t="shared" ref="C139:S139" si="60">C137-C138</f>
        <v>-7</v>
      </c>
      <c r="D139" s="21">
        <f t="shared" si="60"/>
        <v>-2</v>
      </c>
      <c r="E139" s="15">
        <f t="shared" si="60"/>
        <v>7</v>
      </c>
      <c r="F139" s="21">
        <f t="shared" si="60"/>
        <v>10</v>
      </c>
      <c r="G139" s="35">
        <f t="shared" si="60"/>
        <v>-1</v>
      </c>
      <c r="H139" s="15">
        <f t="shared" si="60"/>
        <v>0</v>
      </c>
      <c r="I139" s="15">
        <f t="shared" si="60"/>
        <v>2</v>
      </c>
      <c r="J139" s="14">
        <f t="shared" si="60"/>
        <v>-11</v>
      </c>
      <c r="K139" s="15">
        <f>K137-K138</f>
        <v>19</v>
      </c>
      <c r="L139" s="15">
        <f>L137-L138</f>
        <v>2</v>
      </c>
      <c r="M139" s="15">
        <f>M137-M138</f>
        <v>15</v>
      </c>
      <c r="N139" s="15">
        <f>N137-N138</f>
        <v>3</v>
      </c>
      <c r="O139" s="29"/>
      <c r="P139" s="15"/>
      <c r="Q139" s="15"/>
      <c r="R139" s="15"/>
      <c r="S139" s="15">
        <f t="shared" si="60"/>
        <v>37</v>
      </c>
    </row>
    <row r="140" spans="1:19" ht="13.8" thickBot="1" x14ac:dyDescent="0.3">
      <c r="A140" s="220"/>
      <c r="B140" s="68" t="s">
        <v>9</v>
      </c>
      <c r="C140" s="18">
        <f t="shared" ref="C140:N140" si="61">C139/C138</f>
        <v>-0.33333333333333331</v>
      </c>
      <c r="D140" s="18">
        <f t="shared" si="61"/>
        <v>-0.1111111111111111</v>
      </c>
      <c r="E140" s="18">
        <f t="shared" si="61"/>
        <v>0.2</v>
      </c>
      <c r="F140" s="18">
        <f t="shared" si="61"/>
        <v>0.66666666666666663</v>
      </c>
      <c r="G140" s="32">
        <f t="shared" si="61"/>
        <v>-5.8823529411764705E-2</v>
      </c>
      <c r="H140" s="18">
        <f t="shared" si="61"/>
        <v>0</v>
      </c>
      <c r="I140" s="18">
        <f>I139/I138</f>
        <v>4.5454545454545456E-2</v>
      </c>
      <c r="J140" s="17">
        <f t="shared" si="61"/>
        <v>-0.19298245614035087</v>
      </c>
      <c r="K140" s="18">
        <f t="shared" si="61"/>
        <v>0.70370370370370372</v>
      </c>
      <c r="L140" s="18">
        <f>L139/L138</f>
        <v>0.08</v>
      </c>
      <c r="M140" s="18">
        <f t="shared" si="61"/>
        <v>0.42857142857142855</v>
      </c>
      <c r="N140" s="18">
        <f t="shared" si="61"/>
        <v>0.125</v>
      </c>
      <c r="O140" s="31"/>
      <c r="P140" s="31"/>
      <c r="Q140" s="31"/>
      <c r="R140" s="31"/>
      <c r="S140" s="18">
        <f>S139/S138</f>
        <v>0.10946745562130178</v>
      </c>
    </row>
    <row r="141" spans="1:19" x14ac:dyDescent="0.25">
      <c r="A141" s="221"/>
      <c r="B141" s="66">
        <v>2016</v>
      </c>
      <c r="C141" s="15">
        <v>20</v>
      </c>
      <c r="D141" s="21">
        <v>17</v>
      </c>
      <c r="E141" s="15">
        <v>68</v>
      </c>
      <c r="F141" s="21">
        <v>38</v>
      </c>
      <c r="G141" s="15">
        <v>22</v>
      </c>
      <c r="H141" s="15">
        <v>28</v>
      </c>
      <c r="I141" s="21">
        <v>24</v>
      </c>
      <c r="J141" s="14">
        <v>74</v>
      </c>
      <c r="K141" s="15">
        <v>65</v>
      </c>
      <c r="L141" s="15">
        <v>12</v>
      </c>
      <c r="M141" s="15">
        <v>79</v>
      </c>
      <c r="N141" s="15">
        <v>34</v>
      </c>
      <c r="O141" s="29"/>
      <c r="P141" s="29"/>
      <c r="Q141" s="29"/>
      <c r="R141" s="29"/>
      <c r="S141" s="15">
        <f>C141+D141+E141+F141+G141+H141+I141+J141+K141+L141+M141+N141+O141</f>
        <v>481</v>
      </c>
    </row>
    <row r="142" spans="1:19" x14ac:dyDescent="0.25">
      <c r="A142" s="219" t="s">
        <v>60</v>
      </c>
      <c r="B142" s="66">
        <v>2015</v>
      </c>
      <c r="C142" s="15">
        <v>23</v>
      </c>
      <c r="D142" s="21">
        <v>23</v>
      </c>
      <c r="E142" s="15">
        <v>69</v>
      </c>
      <c r="F142" s="21">
        <v>45</v>
      </c>
      <c r="G142" s="35">
        <v>28</v>
      </c>
      <c r="H142" s="15">
        <v>28</v>
      </c>
      <c r="I142" s="21">
        <v>32</v>
      </c>
      <c r="J142" s="14">
        <v>58</v>
      </c>
      <c r="K142" s="15">
        <v>61</v>
      </c>
      <c r="L142" s="15">
        <v>15</v>
      </c>
      <c r="M142" s="15">
        <v>87</v>
      </c>
      <c r="N142" s="15">
        <v>43</v>
      </c>
      <c r="O142" s="29"/>
      <c r="P142" s="29"/>
      <c r="Q142" s="29"/>
      <c r="R142" s="29"/>
      <c r="S142" s="15">
        <f>C142+D142+E142+F142+G142+H142+I142+J142+K142+L142+M142+N142+O142</f>
        <v>512</v>
      </c>
    </row>
    <row r="143" spans="1:19" x14ac:dyDescent="0.25">
      <c r="A143" s="221"/>
      <c r="B143" s="67" t="s">
        <v>50</v>
      </c>
      <c r="C143" s="15">
        <f t="shared" ref="C143:S143" si="62">C141-C142</f>
        <v>-3</v>
      </c>
      <c r="D143" s="21">
        <f t="shared" si="62"/>
        <v>-6</v>
      </c>
      <c r="E143" s="15">
        <f t="shared" si="62"/>
        <v>-1</v>
      </c>
      <c r="F143" s="21">
        <f t="shared" si="62"/>
        <v>-7</v>
      </c>
      <c r="G143" s="35">
        <f t="shared" si="62"/>
        <v>-6</v>
      </c>
      <c r="H143" s="35">
        <f t="shared" si="62"/>
        <v>0</v>
      </c>
      <c r="I143" s="35">
        <f t="shared" si="62"/>
        <v>-8</v>
      </c>
      <c r="J143" s="35">
        <f t="shared" si="62"/>
        <v>16</v>
      </c>
      <c r="K143" s="15">
        <f>K141-K142</f>
        <v>4</v>
      </c>
      <c r="L143" s="15">
        <f>L141-L142</f>
        <v>-3</v>
      </c>
      <c r="M143" s="15">
        <f>M141-M142</f>
        <v>-8</v>
      </c>
      <c r="N143" s="15">
        <f>N141-N142</f>
        <v>-9</v>
      </c>
      <c r="O143" s="29"/>
      <c r="P143" s="29"/>
      <c r="Q143" s="29"/>
      <c r="R143" s="29"/>
      <c r="S143" s="15">
        <f t="shared" si="62"/>
        <v>-31</v>
      </c>
    </row>
    <row r="144" spans="1:19" ht="13.8" thickBot="1" x14ac:dyDescent="0.3">
      <c r="A144" s="220"/>
      <c r="B144" s="68" t="s">
        <v>9</v>
      </c>
      <c r="C144" s="18">
        <f t="shared" ref="C144:S144" si="63">C143/C142</f>
        <v>-0.13043478260869565</v>
      </c>
      <c r="D144" s="30">
        <f t="shared" si="63"/>
        <v>-0.2608695652173913</v>
      </c>
      <c r="E144" s="18">
        <f t="shared" si="63"/>
        <v>-1.4492753623188406E-2</v>
      </c>
      <c r="F144" s="30">
        <f t="shared" si="63"/>
        <v>-0.15555555555555556</v>
      </c>
      <c r="G144" s="32">
        <f t="shared" si="63"/>
        <v>-0.21428571428571427</v>
      </c>
      <c r="H144" s="18">
        <f>H143/H142</f>
        <v>0</v>
      </c>
      <c r="I144" s="30">
        <f t="shared" si="63"/>
        <v>-0.25</v>
      </c>
      <c r="J144" s="17">
        <f t="shared" si="63"/>
        <v>0.27586206896551724</v>
      </c>
      <c r="K144" s="18">
        <f>K143/K142</f>
        <v>6.5573770491803282E-2</v>
      </c>
      <c r="L144" s="18">
        <f>L143/L142</f>
        <v>-0.2</v>
      </c>
      <c r="M144" s="18">
        <f>M143/M142</f>
        <v>-9.1954022988505746E-2</v>
      </c>
      <c r="N144" s="18">
        <f>N143/N142</f>
        <v>-0.20930232558139536</v>
      </c>
      <c r="O144" s="31"/>
      <c r="P144" s="31"/>
      <c r="Q144" s="31"/>
      <c r="R144" s="31"/>
      <c r="S144" s="18">
        <f t="shared" si="63"/>
        <v>-6.0546875E-2</v>
      </c>
    </row>
    <row r="145" spans="1:19" x14ac:dyDescent="0.25">
      <c r="A145" s="221"/>
      <c r="B145" s="66">
        <v>2016</v>
      </c>
      <c r="C145" s="15">
        <v>81</v>
      </c>
      <c r="D145" s="21">
        <v>42</v>
      </c>
      <c r="E145" s="15">
        <v>129</v>
      </c>
      <c r="F145" s="21">
        <v>54</v>
      </c>
      <c r="G145" s="15">
        <v>133</v>
      </c>
      <c r="H145" s="15">
        <v>45</v>
      </c>
      <c r="I145" s="21">
        <v>112</v>
      </c>
      <c r="J145" s="14">
        <v>261</v>
      </c>
      <c r="K145" s="15">
        <v>253</v>
      </c>
      <c r="L145" s="15">
        <v>73</v>
      </c>
      <c r="M145" s="15">
        <v>249</v>
      </c>
      <c r="N145" s="15">
        <v>76</v>
      </c>
      <c r="O145" s="29"/>
      <c r="P145" s="29"/>
      <c r="Q145" s="29"/>
      <c r="R145" s="29"/>
      <c r="S145" s="15">
        <f>C145+D145+E145+F145+G145+H145+I145+J145+K145+L145+M145+N145+O145</f>
        <v>1508</v>
      </c>
    </row>
    <row r="146" spans="1:19" x14ac:dyDescent="0.25">
      <c r="A146" s="194" t="s">
        <v>61</v>
      </c>
      <c r="B146" s="66">
        <v>2015</v>
      </c>
      <c r="C146" s="15">
        <v>68</v>
      </c>
      <c r="D146" s="21">
        <v>29</v>
      </c>
      <c r="E146" s="15">
        <v>177</v>
      </c>
      <c r="F146" s="21">
        <v>57</v>
      </c>
      <c r="G146" s="35">
        <v>132</v>
      </c>
      <c r="H146" s="15">
        <v>60</v>
      </c>
      <c r="I146" s="21">
        <v>98</v>
      </c>
      <c r="J146" s="14">
        <v>295</v>
      </c>
      <c r="K146" s="15">
        <v>268</v>
      </c>
      <c r="L146" s="15">
        <v>75</v>
      </c>
      <c r="M146" s="15">
        <v>298</v>
      </c>
      <c r="N146" s="15">
        <v>106</v>
      </c>
      <c r="O146" s="29"/>
      <c r="P146" s="29"/>
      <c r="Q146" s="29"/>
      <c r="R146" s="29"/>
      <c r="S146" s="15">
        <f>C146+D146+E146+F146+G146+H146+I146+J146+K146+L146+M146+N146+O146</f>
        <v>1663</v>
      </c>
    </row>
    <row r="147" spans="1:19" x14ac:dyDescent="0.25">
      <c r="A147" s="194" t="s">
        <v>62</v>
      </c>
      <c r="B147" s="67" t="s">
        <v>50</v>
      </c>
      <c r="C147" s="15">
        <f t="shared" ref="C147:S147" si="64">C145-C146</f>
        <v>13</v>
      </c>
      <c r="D147" s="15">
        <f t="shared" si="64"/>
        <v>13</v>
      </c>
      <c r="E147" s="15">
        <f t="shared" si="64"/>
        <v>-48</v>
      </c>
      <c r="F147" s="21">
        <f t="shared" si="64"/>
        <v>-3</v>
      </c>
      <c r="G147" s="35">
        <f t="shared" si="64"/>
        <v>1</v>
      </c>
      <c r="H147" s="15">
        <f t="shared" si="64"/>
        <v>-15</v>
      </c>
      <c r="I147" s="21">
        <f t="shared" si="64"/>
        <v>14</v>
      </c>
      <c r="J147" s="14">
        <f t="shared" si="64"/>
        <v>-34</v>
      </c>
      <c r="K147" s="15">
        <f>K145-K146</f>
        <v>-15</v>
      </c>
      <c r="L147" s="15">
        <f>L145-L146</f>
        <v>-2</v>
      </c>
      <c r="M147" s="15">
        <f>M145-M146</f>
        <v>-49</v>
      </c>
      <c r="N147" s="15">
        <f>N145-N146</f>
        <v>-30</v>
      </c>
      <c r="O147" s="29"/>
      <c r="P147" s="29"/>
      <c r="Q147" s="29"/>
      <c r="R147" s="29"/>
      <c r="S147" s="15">
        <f t="shared" si="64"/>
        <v>-155</v>
      </c>
    </row>
    <row r="148" spans="1:19" ht="13.8" thickBot="1" x14ac:dyDescent="0.3">
      <c r="A148" s="220"/>
      <c r="B148" s="68" t="s">
        <v>9</v>
      </c>
      <c r="C148" s="18">
        <f t="shared" ref="C148:S148" si="65">C147/C146</f>
        <v>0.19117647058823528</v>
      </c>
      <c r="D148" s="30">
        <f t="shared" si="65"/>
        <v>0.44827586206896552</v>
      </c>
      <c r="E148" s="18">
        <f t="shared" si="65"/>
        <v>-0.2711864406779661</v>
      </c>
      <c r="F148" s="30">
        <f t="shared" si="65"/>
        <v>-5.2631578947368418E-2</v>
      </c>
      <c r="G148" s="32">
        <f t="shared" si="65"/>
        <v>7.575757575757576E-3</v>
      </c>
      <c r="H148" s="18">
        <f t="shared" si="65"/>
        <v>-0.25</v>
      </c>
      <c r="I148" s="30">
        <f t="shared" si="65"/>
        <v>0.14285714285714285</v>
      </c>
      <c r="J148" s="17">
        <f t="shared" si="65"/>
        <v>-0.11525423728813559</v>
      </c>
      <c r="K148" s="18">
        <f>K147/K146</f>
        <v>-5.5970149253731345E-2</v>
      </c>
      <c r="L148" s="18">
        <f>L147/L146</f>
        <v>-2.6666666666666668E-2</v>
      </c>
      <c r="M148" s="18">
        <f>M147/M146</f>
        <v>-0.16442953020134229</v>
      </c>
      <c r="N148" s="18">
        <f>N147/N146</f>
        <v>-0.28301886792452829</v>
      </c>
      <c r="O148" s="31"/>
      <c r="P148" s="31"/>
      <c r="Q148" s="31"/>
      <c r="R148" s="31"/>
      <c r="S148" s="18">
        <f t="shared" si="65"/>
        <v>-9.3205051112447382E-2</v>
      </c>
    </row>
    <row r="149" spans="1:19" x14ac:dyDescent="0.25">
      <c r="A149" s="221"/>
      <c r="B149" s="66">
        <v>2016</v>
      </c>
      <c r="C149" s="15">
        <v>0</v>
      </c>
      <c r="D149" s="21">
        <v>0</v>
      </c>
      <c r="E149" s="15">
        <v>9</v>
      </c>
      <c r="F149" s="21">
        <v>6</v>
      </c>
      <c r="G149" s="15">
        <v>8</v>
      </c>
      <c r="H149" s="15">
        <v>4</v>
      </c>
      <c r="I149" s="21">
        <v>3</v>
      </c>
      <c r="J149" s="14">
        <v>10</v>
      </c>
      <c r="K149" s="15">
        <v>22</v>
      </c>
      <c r="L149" s="15">
        <v>6</v>
      </c>
      <c r="M149" s="15">
        <v>20</v>
      </c>
      <c r="N149" s="15">
        <v>3</v>
      </c>
      <c r="O149" s="29"/>
      <c r="P149" s="29"/>
      <c r="Q149" s="29"/>
      <c r="R149" s="29"/>
      <c r="S149" s="15">
        <f>C149+D149+E149+F149+G149+H149+I149+J149+K149+L149+M149+N149+O149</f>
        <v>91</v>
      </c>
    </row>
    <row r="150" spans="1:19" x14ac:dyDescent="0.25">
      <c r="A150" s="194" t="s">
        <v>63</v>
      </c>
      <c r="B150" s="66">
        <v>2015</v>
      </c>
      <c r="C150" s="15">
        <v>0</v>
      </c>
      <c r="D150" s="21">
        <v>1</v>
      </c>
      <c r="E150" s="15">
        <v>13</v>
      </c>
      <c r="F150" s="21">
        <v>0</v>
      </c>
      <c r="G150" s="35">
        <v>12</v>
      </c>
      <c r="H150" s="15">
        <v>7</v>
      </c>
      <c r="I150" s="21">
        <v>3</v>
      </c>
      <c r="J150" s="14">
        <v>16</v>
      </c>
      <c r="K150" s="15">
        <v>13</v>
      </c>
      <c r="L150" s="15">
        <v>6</v>
      </c>
      <c r="M150" s="15">
        <v>15</v>
      </c>
      <c r="N150" s="15">
        <v>8</v>
      </c>
      <c r="O150" s="29"/>
      <c r="P150" s="29"/>
      <c r="Q150" s="29"/>
      <c r="R150" s="29"/>
      <c r="S150" s="15">
        <f>C150+D150+E150+F150+G150+H150+I150+J150+K150+L150+M150+N150+O150</f>
        <v>94</v>
      </c>
    </row>
    <row r="151" spans="1:19" x14ac:dyDescent="0.25">
      <c r="A151" s="194" t="s">
        <v>64</v>
      </c>
      <c r="B151" s="67" t="s">
        <v>50</v>
      </c>
      <c r="C151" s="15">
        <f t="shared" ref="C151:S151" si="66">C149-C150</f>
        <v>0</v>
      </c>
      <c r="D151" s="21">
        <f t="shared" si="66"/>
        <v>-1</v>
      </c>
      <c r="E151" s="15">
        <f t="shared" si="66"/>
        <v>-4</v>
      </c>
      <c r="F151" s="21">
        <f t="shared" si="66"/>
        <v>6</v>
      </c>
      <c r="G151" s="35">
        <f t="shared" si="66"/>
        <v>-4</v>
      </c>
      <c r="H151" s="15">
        <f t="shared" si="66"/>
        <v>-3</v>
      </c>
      <c r="I151" s="21">
        <f t="shared" si="66"/>
        <v>0</v>
      </c>
      <c r="J151" s="14">
        <f t="shared" si="66"/>
        <v>-6</v>
      </c>
      <c r="K151" s="15">
        <f>K149-K150</f>
        <v>9</v>
      </c>
      <c r="L151" s="15">
        <f>L149-L150</f>
        <v>0</v>
      </c>
      <c r="M151" s="15">
        <f>M149-M150</f>
        <v>5</v>
      </c>
      <c r="N151" s="15">
        <f>N149-N150</f>
        <v>-5</v>
      </c>
      <c r="O151" s="29"/>
      <c r="P151" s="29"/>
      <c r="Q151" s="29"/>
      <c r="R151" s="29"/>
      <c r="S151" s="15">
        <f t="shared" si="66"/>
        <v>-3</v>
      </c>
    </row>
    <row r="152" spans="1:19" ht="13.8" thickBot="1" x14ac:dyDescent="0.3">
      <c r="A152" s="220"/>
      <c r="B152" s="68" t="s">
        <v>9</v>
      </c>
      <c r="C152" s="18">
        <v>0</v>
      </c>
      <c r="D152" s="18">
        <f>D151/D150</f>
        <v>-1</v>
      </c>
      <c r="E152" s="18">
        <f>E151/E150</f>
        <v>-0.30769230769230771</v>
      </c>
      <c r="F152" s="18">
        <v>0</v>
      </c>
      <c r="G152" s="18">
        <f t="shared" ref="G152:N152" si="67">G151/G150</f>
        <v>-0.33333333333333331</v>
      </c>
      <c r="H152" s="18">
        <f t="shared" si="67"/>
        <v>-0.42857142857142855</v>
      </c>
      <c r="I152" s="18">
        <f t="shared" si="67"/>
        <v>0</v>
      </c>
      <c r="J152" s="17">
        <f t="shared" si="67"/>
        <v>-0.375</v>
      </c>
      <c r="K152" s="18">
        <f t="shared" si="67"/>
        <v>0.69230769230769229</v>
      </c>
      <c r="L152" s="18">
        <f t="shared" si="67"/>
        <v>0</v>
      </c>
      <c r="M152" s="18">
        <f t="shared" si="67"/>
        <v>0.33333333333333331</v>
      </c>
      <c r="N152" s="18">
        <f t="shared" si="67"/>
        <v>-0.625</v>
      </c>
      <c r="O152" s="31"/>
      <c r="P152" s="31"/>
      <c r="Q152" s="31"/>
      <c r="R152" s="31"/>
      <c r="S152" s="18">
        <f>S151/S150</f>
        <v>-3.1914893617021274E-2</v>
      </c>
    </row>
    <row r="153" spans="1:19" ht="13.8" thickBot="1" x14ac:dyDescent="0.3">
      <c r="A153" s="104" t="s">
        <v>102</v>
      </c>
      <c r="B153" s="20"/>
      <c r="C153" s="20"/>
      <c r="D153" s="20"/>
      <c r="E153" s="20"/>
      <c r="F153" s="20"/>
      <c r="G153" s="20"/>
      <c r="H153" s="20"/>
      <c r="I153" s="20"/>
      <c r="J153" s="20"/>
      <c r="K153" s="20"/>
      <c r="L153" s="20"/>
      <c r="M153" s="20"/>
      <c r="N153" s="20"/>
      <c r="O153" s="20"/>
      <c r="P153" s="20"/>
      <c r="Q153" s="20"/>
      <c r="R153" s="20"/>
      <c r="S153" s="20"/>
    </row>
    <row r="154" spans="1:19" ht="13.8" thickBot="1" x14ac:dyDescent="0.3">
      <c r="A154" s="96"/>
      <c r="B154" s="65"/>
      <c r="C154" s="22" t="s">
        <v>103</v>
      </c>
      <c r="D154" s="22" t="s">
        <v>104</v>
      </c>
      <c r="E154" s="23" t="s">
        <v>105</v>
      </c>
      <c r="F154" s="22" t="s">
        <v>106</v>
      </c>
      <c r="G154" s="22" t="s">
        <v>107</v>
      </c>
      <c r="H154" s="28"/>
      <c r="I154" s="27"/>
      <c r="J154" s="28"/>
      <c r="K154" s="27"/>
      <c r="L154" s="28"/>
      <c r="M154" s="27"/>
      <c r="N154" s="27"/>
      <c r="O154" s="27"/>
      <c r="P154" s="27"/>
      <c r="Q154" s="27"/>
      <c r="R154" s="28"/>
      <c r="S154" s="27" t="s">
        <v>48</v>
      </c>
    </row>
    <row r="155" spans="1:19" x14ac:dyDescent="0.25">
      <c r="A155" s="97"/>
      <c r="B155" s="66">
        <v>2016</v>
      </c>
      <c r="C155" s="15">
        <f t="shared" ref="C155:G156" si="68">C159+C163+C171+C175+C179+C183+C187</f>
        <v>515</v>
      </c>
      <c r="D155" s="15">
        <f t="shared" si="68"/>
        <v>200</v>
      </c>
      <c r="E155" s="15">
        <f t="shared" si="68"/>
        <v>59</v>
      </c>
      <c r="F155" s="15">
        <f t="shared" si="68"/>
        <v>109</v>
      </c>
      <c r="G155" s="15">
        <f t="shared" si="68"/>
        <v>156</v>
      </c>
      <c r="H155" s="29"/>
      <c r="I155" s="15"/>
      <c r="J155" s="15"/>
      <c r="K155" s="15"/>
      <c r="L155" s="15"/>
      <c r="M155" s="15"/>
      <c r="N155" s="15"/>
      <c r="O155" s="15"/>
      <c r="P155" s="15"/>
      <c r="Q155" s="15"/>
      <c r="R155" s="29"/>
      <c r="S155" s="15">
        <f>S159+S163+S171+S175+S179+S183+S187</f>
        <v>1039</v>
      </c>
    </row>
    <row r="156" spans="1:19" x14ac:dyDescent="0.25">
      <c r="A156" s="105" t="s">
        <v>49</v>
      </c>
      <c r="B156" s="66">
        <v>2015</v>
      </c>
      <c r="C156" s="15">
        <f t="shared" si="68"/>
        <v>512</v>
      </c>
      <c r="D156" s="15">
        <f t="shared" si="68"/>
        <v>233</v>
      </c>
      <c r="E156" s="15">
        <f t="shared" si="68"/>
        <v>82</v>
      </c>
      <c r="F156" s="15">
        <f t="shared" si="68"/>
        <v>153</v>
      </c>
      <c r="G156" s="15">
        <f t="shared" si="68"/>
        <v>247</v>
      </c>
      <c r="H156" s="29"/>
      <c r="I156" s="15"/>
      <c r="J156" s="15"/>
      <c r="K156" s="15"/>
      <c r="L156" s="15"/>
      <c r="M156" s="15"/>
      <c r="N156" s="15"/>
      <c r="O156" s="15"/>
      <c r="P156" s="15"/>
      <c r="Q156" s="15"/>
      <c r="R156" s="29"/>
      <c r="S156" s="15">
        <f>S160+S164+S172+S176+S180+S184+S188</f>
        <v>1227</v>
      </c>
    </row>
    <row r="157" spans="1:19" x14ac:dyDescent="0.25">
      <c r="A157" s="97"/>
      <c r="B157" s="67" t="s">
        <v>50</v>
      </c>
      <c r="C157" s="15">
        <f>C155-C156</f>
        <v>3</v>
      </c>
      <c r="D157" s="15">
        <f>D155-D156</f>
        <v>-33</v>
      </c>
      <c r="E157" s="21">
        <f>E155-E156</f>
        <v>-23</v>
      </c>
      <c r="F157" s="15">
        <f>F155-F156</f>
        <v>-44</v>
      </c>
      <c r="G157" s="15">
        <f>G155-G156</f>
        <v>-91</v>
      </c>
      <c r="H157" s="21"/>
      <c r="I157" s="15"/>
      <c r="J157" s="21"/>
      <c r="K157" s="15"/>
      <c r="L157" s="21"/>
      <c r="M157" s="15"/>
      <c r="N157" s="15"/>
      <c r="O157" s="15"/>
      <c r="P157" s="15"/>
      <c r="Q157" s="15"/>
      <c r="R157" s="21"/>
      <c r="S157" s="15">
        <f>S155-S156</f>
        <v>-188</v>
      </c>
    </row>
    <row r="158" spans="1:19" ht="13.8" thickBot="1" x14ac:dyDescent="0.3">
      <c r="A158" s="99"/>
      <c r="B158" s="68" t="s">
        <v>9</v>
      </c>
      <c r="C158" s="18">
        <f>C157/C156</f>
        <v>5.859375E-3</v>
      </c>
      <c r="D158" s="18">
        <f>D157/D156</f>
        <v>-0.14163090128755365</v>
      </c>
      <c r="E158" s="30">
        <f>E157/E156</f>
        <v>-0.28048780487804881</v>
      </c>
      <c r="F158" s="18">
        <f>F157/F156</f>
        <v>-0.28758169934640521</v>
      </c>
      <c r="G158" s="18">
        <f>G157/G156</f>
        <v>-0.36842105263157893</v>
      </c>
      <c r="H158" s="30"/>
      <c r="I158" s="18"/>
      <c r="J158" s="30"/>
      <c r="K158" s="18"/>
      <c r="L158" s="30"/>
      <c r="M158" s="18"/>
      <c r="N158" s="18"/>
      <c r="O158" s="18"/>
      <c r="P158" s="18"/>
      <c r="Q158" s="18"/>
      <c r="R158" s="30"/>
      <c r="S158" s="18">
        <f>S157/S156</f>
        <v>-0.15321923390383049</v>
      </c>
    </row>
    <row r="159" spans="1:19" x14ac:dyDescent="0.25">
      <c r="A159" s="97"/>
      <c r="B159" s="66">
        <v>2016</v>
      </c>
      <c r="C159" s="15">
        <v>10</v>
      </c>
      <c r="D159" s="15">
        <v>6</v>
      </c>
      <c r="E159" s="21">
        <v>0</v>
      </c>
      <c r="F159" s="15">
        <v>3</v>
      </c>
      <c r="G159" s="15">
        <v>4</v>
      </c>
      <c r="H159" s="21"/>
      <c r="I159" s="15"/>
      <c r="J159" s="21"/>
      <c r="K159" s="15"/>
      <c r="L159" s="21"/>
      <c r="M159" s="15"/>
      <c r="N159" s="15"/>
      <c r="O159" s="15"/>
      <c r="P159" s="15"/>
      <c r="Q159" s="15"/>
      <c r="R159" s="21"/>
      <c r="S159" s="15">
        <f>C159+D159+E159+F159+G159</f>
        <v>23</v>
      </c>
    </row>
    <row r="160" spans="1:19" x14ac:dyDescent="0.25">
      <c r="A160" s="100" t="s">
        <v>51</v>
      </c>
      <c r="B160" s="66">
        <v>2015</v>
      </c>
      <c r="C160" s="15">
        <v>9</v>
      </c>
      <c r="D160" s="15">
        <v>1</v>
      </c>
      <c r="E160" s="21">
        <v>0</v>
      </c>
      <c r="F160" s="15">
        <v>0</v>
      </c>
      <c r="G160" s="15">
        <v>9</v>
      </c>
      <c r="H160" s="21"/>
      <c r="I160" s="15"/>
      <c r="J160" s="21"/>
      <c r="K160" s="15"/>
      <c r="L160" s="21"/>
      <c r="M160" s="15"/>
      <c r="N160" s="15"/>
      <c r="O160" s="15"/>
      <c r="P160" s="15"/>
      <c r="Q160" s="15"/>
      <c r="R160" s="21"/>
      <c r="S160" s="15">
        <f>C160+D160+E160+F160+G160</f>
        <v>19</v>
      </c>
    </row>
    <row r="161" spans="1:19" x14ac:dyDescent="0.25">
      <c r="A161" s="100" t="s">
        <v>52</v>
      </c>
      <c r="B161" s="67" t="s">
        <v>50</v>
      </c>
      <c r="C161" s="15">
        <f>C159-C160</f>
        <v>1</v>
      </c>
      <c r="D161" s="15">
        <f>D159-D160</f>
        <v>5</v>
      </c>
      <c r="E161" s="21">
        <f>E159-E160</f>
        <v>0</v>
      </c>
      <c r="F161" s="15">
        <f>F159-F160</f>
        <v>3</v>
      </c>
      <c r="G161" s="15">
        <f>G159-G160</f>
        <v>-5</v>
      </c>
      <c r="H161" s="21"/>
      <c r="I161" s="15"/>
      <c r="J161" s="21"/>
      <c r="K161" s="15"/>
      <c r="L161" s="21"/>
      <c r="M161" s="15"/>
      <c r="N161" s="15"/>
      <c r="O161" s="15"/>
      <c r="P161" s="15"/>
      <c r="Q161" s="15"/>
      <c r="R161" s="21"/>
      <c r="S161" s="15">
        <f>S159-S160</f>
        <v>4</v>
      </c>
    </row>
    <row r="162" spans="1:19" ht="13.8" thickBot="1" x14ac:dyDescent="0.3">
      <c r="A162" s="101"/>
      <c r="B162" s="68" t="s">
        <v>9</v>
      </c>
      <c r="C162" s="18">
        <f>C161/C160</f>
        <v>0.1111111111111111</v>
      </c>
      <c r="D162" s="18">
        <f>D161/D160</f>
        <v>5</v>
      </c>
      <c r="E162" s="18">
        <v>0</v>
      </c>
      <c r="F162" s="18">
        <v>0</v>
      </c>
      <c r="G162" s="18">
        <f>G161/G160</f>
        <v>-0.55555555555555558</v>
      </c>
      <c r="H162" s="30"/>
      <c r="I162" s="18"/>
      <c r="J162" s="30"/>
      <c r="K162" s="18"/>
      <c r="L162" s="30"/>
      <c r="M162" s="18"/>
      <c r="N162" s="18"/>
      <c r="O162" s="18"/>
      <c r="P162" s="18"/>
      <c r="Q162" s="18"/>
      <c r="R162" s="30"/>
      <c r="S162" s="18">
        <f>S161/S160</f>
        <v>0.21052631578947367</v>
      </c>
    </row>
    <row r="163" spans="1:19" x14ac:dyDescent="0.25">
      <c r="A163" s="102"/>
      <c r="B163" s="66">
        <v>2016</v>
      </c>
      <c r="C163" s="15">
        <v>0</v>
      </c>
      <c r="D163" s="15">
        <v>1</v>
      </c>
      <c r="E163" s="21">
        <v>1</v>
      </c>
      <c r="F163" s="15">
        <v>3</v>
      </c>
      <c r="G163" s="15">
        <v>1</v>
      </c>
      <c r="H163" s="21"/>
      <c r="I163" s="15"/>
      <c r="J163" s="21"/>
      <c r="K163" s="15"/>
      <c r="L163" s="21"/>
      <c r="M163" s="15"/>
      <c r="N163" s="15"/>
      <c r="O163" s="15"/>
      <c r="P163" s="15"/>
      <c r="Q163" s="15"/>
      <c r="R163" s="21"/>
      <c r="S163" s="15">
        <f>C163+D163+E163+F163+G163</f>
        <v>6</v>
      </c>
    </row>
    <row r="164" spans="1:19" x14ac:dyDescent="0.25">
      <c r="A164" s="100" t="s">
        <v>53</v>
      </c>
      <c r="B164" s="66">
        <v>2015</v>
      </c>
      <c r="C164" s="15">
        <v>3</v>
      </c>
      <c r="D164" s="15">
        <v>1</v>
      </c>
      <c r="E164" s="21">
        <v>0</v>
      </c>
      <c r="F164" s="15">
        <v>1</v>
      </c>
      <c r="G164" s="15">
        <v>2</v>
      </c>
      <c r="H164" s="21"/>
      <c r="I164" s="15"/>
      <c r="J164" s="21"/>
      <c r="K164" s="15"/>
      <c r="L164" s="21"/>
      <c r="M164" s="15"/>
      <c r="N164" s="15"/>
      <c r="O164" s="15"/>
      <c r="P164" s="15"/>
      <c r="Q164" s="15"/>
      <c r="R164" s="21"/>
      <c r="S164" s="15">
        <f>C164+D164+E164+F164+G164</f>
        <v>7</v>
      </c>
    </row>
    <row r="165" spans="1:19" x14ac:dyDescent="0.25">
      <c r="A165" s="100" t="s">
        <v>54</v>
      </c>
      <c r="B165" s="67" t="s">
        <v>50</v>
      </c>
      <c r="C165" s="15">
        <f>C163-C164</f>
        <v>-3</v>
      </c>
      <c r="D165" s="15">
        <f>D163-D164</f>
        <v>0</v>
      </c>
      <c r="E165" s="21">
        <f>E163-E164</f>
        <v>1</v>
      </c>
      <c r="F165" s="15">
        <f>F163-F164</f>
        <v>2</v>
      </c>
      <c r="G165" s="15">
        <f>G163-G164</f>
        <v>-1</v>
      </c>
      <c r="H165" s="21"/>
      <c r="I165" s="15"/>
      <c r="J165" s="21"/>
      <c r="K165" s="15"/>
      <c r="L165" s="21"/>
      <c r="M165" s="15"/>
      <c r="N165" s="15"/>
      <c r="O165" s="15"/>
      <c r="P165" s="15"/>
      <c r="Q165" s="15"/>
      <c r="R165" s="21"/>
      <c r="S165" s="15">
        <f>S163-S164</f>
        <v>-1</v>
      </c>
    </row>
    <row r="166" spans="1:19" ht="13.8" thickBot="1" x14ac:dyDescent="0.3">
      <c r="A166" s="101"/>
      <c r="B166" s="68" t="s">
        <v>9</v>
      </c>
      <c r="C166" s="18">
        <f>C165/C164</f>
        <v>-1</v>
      </c>
      <c r="D166" s="18">
        <f>D165/D164</f>
        <v>0</v>
      </c>
      <c r="E166" s="18">
        <v>0</v>
      </c>
      <c r="F166" s="18">
        <f>F165/F164</f>
        <v>2</v>
      </c>
      <c r="G166" s="18">
        <f>G165/G164</f>
        <v>-0.5</v>
      </c>
      <c r="H166" s="30"/>
      <c r="I166" s="18"/>
      <c r="J166" s="30"/>
      <c r="K166" s="18"/>
      <c r="L166" s="30"/>
      <c r="M166" s="18"/>
      <c r="N166" s="18"/>
      <c r="O166" s="18"/>
      <c r="P166" s="18"/>
      <c r="Q166" s="18"/>
      <c r="R166" s="30"/>
      <c r="S166" s="18">
        <f>S165/S164</f>
        <v>-0.14285714285714285</v>
      </c>
    </row>
    <row r="167" spans="1:19" x14ac:dyDescent="0.25">
      <c r="A167" s="195"/>
      <c r="B167" s="66">
        <v>2016</v>
      </c>
      <c r="C167" s="206">
        <v>0</v>
      </c>
      <c r="D167" s="206">
        <v>0</v>
      </c>
      <c r="E167" s="207">
        <v>0</v>
      </c>
      <c r="F167" s="206">
        <v>0</v>
      </c>
      <c r="G167" s="206">
        <v>0</v>
      </c>
      <c r="H167" s="198"/>
      <c r="I167" s="196"/>
      <c r="J167" s="198"/>
      <c r="K167" s="196"/>
      <c r="L167" s="198"/>
      <c r="M167" s="196"/>
      <c r="N167" s="196"/>
      <c r="O167" s="196"/>
      <c r="P167" s="196"/>
      <c r="Q167" s="196"/>
      <c r="R167" s="198"/>
      <c r="S167" s="15">
        <f>C167+D167+E167+F167+G167</f>
        <v>0</v>
      </c>
    </row>
    <row r="168" spans="1:19" x14ac:dyDescent="0.25">
      <c r="A168" s="199" t="s">
        <v>55</v>
      </c>
      <c r="B168" s="66">
        <v>2015</v>
      </c>
      <c r="C168" s="35">
        <v>0</v>
      </c>
      <c r="D168" s="35">
        <v>0</v>
      </c>
      <c r="E168" s="208">
        <v>0</v>
      </c>
      <c r="F168" s="35">
        <v>0</v>
      </c>
      <c r="G168" s="35">
        <v>0</v>
      </c>
      <c r="H168" s="202"/>
      <c r="I168" s="200"/>
      <c r="J168" s="202"/>
      <c r="K168" s="200"/>
      <c r="L168" s="202"/>
      <c r="M168" s="200"/>
      <c r="N168" s="200"/>
      <c r="O168" s="200"/>
      <c r="P168" s="200"/>
      <c r="Q168" s="200"/>
      <c r="R168" s="202"/>
      <c r="S168" s="15">
        <f>C168+D168+E168+F168+G168</f>
        <v>0</v>
      </c>
    </row>
    <row r="169" spans="1:19" x14ac:dyDescent="0.25">
      <c r="A169" s="199" t="s">
        <v>56</v>
      </c>
      <c r="B169" s="209" t="s">
        <v>50</v>
      </c>
      <c r="C169" s="35">
        <f>C167-C168</f>
        <v>0</v>
      </c>
      <c r="D169" s="35">
        <f>D167-D168</f>
        <v>0</v>
      </c>
      <c r="E169" s="208">
        <f>E167-E168</f>
        <v>0</v>
      </c>
      <c r="F169" s="35">
        <f>F167-F168</f>
        <v>0</v>
      </c>
      <c r="G169" s="35">
        <f>G167-G168</f>
        <v>0</v>
      </c>
      <c r="H169" s="202"/>
      <c r="I169" s="200"/>
      <c r="J169" s="202"/>
      <c r="K169" s="200"/>
      <c r="L169" s="202"/>
      <c r="M169" s="200"/>
      <c r="N169" s="200"/>
      <c r="O169" s="200"/>
      <c r="P169" s="200"/>
      <c r="Q169" s="200"/>
      <c r="R169" s="202"/>
      <c r="S169" s="15">
        <f>S167-S168</f>
        <v>0</v>
      </c>
    </row>
    <row r="170" spans="1:19" ht="13.8" thickBot="1" x14ac:dyDescent="0.3">
      <c r="A170" s="203"/>
      <c r="B170" s="210" t="s">
        <v>9</v>
      </c>
      <c r="C170" s="32">
        <v>0</v>
      </c>
      <c r="D170" s="32">
        <v>0</v>
      </c>
      <c r="E170" s="32">
        <v>0</v>
      </c>
      <c r="F170" s="32">
        <v>0</v>
      </c>
      <c r="G170" s="32">
        <v>0</v>
      </c>
      <c r="H170" s="205"/>
      <c r="I170" s="32"/>
      <c r="J170" s="205"/>
      <c r="K170" s="32"/>
      <c r="L170" s="205"/>
      <c r="M170" s="32"/>
      <c r="N170" s="32"/>
      <c r="O170" s="32"/>
      <c r="P170" s="32"/>
      <c r="Q170" s="32"/>
      <c r="R170" s="205"/>
      <c r="S170" s="18">
        <v>0</v>
      </c>
    </row>
    <row r="171" spans="1:19" x14ac:dyDescent="0.25">
      <c r="A171" s="102"/>
      <c r="B171" s="66">
        <v>2016</v>
      </c>
      <c r="C171" s="15">
        <v>50</v>
      </c>
      <c r="D171" s="15">
        <v>23</v>
      </c>
      <c r="E171" s="21">
        <v>3</v>
      </c>
      <c r="F171" s="15">
        <v>9</v>
      </c>
      <c r="G171" s="15">
        <v>8</v>
      </c>
      <c r="H171" s="21"/>
      <c r="I171" s="15"/>
      <c r="J171" s="21"/>
      <c r="K171" s="15"/>
      <c r="L171" s="21"/>
      <c r="M171" s="15"/>
      <c r="N171" s="15"/>
      <c r="O171" s="15"/>
      <c r="P171" s="15"/>
      <c r="Q171" s="15"/>
      <c r="R171" s="21"/>
      <c r="S171" s="15">
        <f>C171+D171+E171+F171+G171</f>
        <v>93</v>
      </c>
    </row>
    <row r="172" spans="1:19" x14ac:dyDescent="0.25">
      <c r="A172" s="100" t="s">
        <v>57</v>
      </c>
      <c r="B172" s="66">
        <v>2015</v>
      </c>
      <c r="C172" s="15">
        <v>57</v>
      </c>
      <c r="D172" s="15">
        <v>35</v>
      </c>
      <c r="E172" s="21">
        <v>7</v>
      </c>
      <c r="F172" s="15">
        <v>12</v>
      </c>
      <c r="G172" s="15">
        <v>13</v>
      </c>
      <c r="H172" s="21"/>
      <c r="I172" s="15"/>
      <c r="J172" s="21"/>
      <c r="K172" s="15"/>
      <c r="L172" s="21"/>
      <c r="M172" s="15"/>
      <c r="N172" s="15"/>
      <c r="O172" s="15"/>
      <c r="P172" s="15"/>
      <c r="Q172" s="15"/>
      <c r="R172" s="21"/>
      <c r="S172" s="15">
        <f>C172+D172+E172+F172+G172</f>
        <v>124</v>
      </c>
    </row>
    <row r="173" spans="1:19" x14ac:dyDescent="0.25">
      <c r="A173" s="102"/>
      <c r="B173" s="67" t="s">
        <v>50</v>
      </c>
      <c r="C173" s="15">
        <f>C171-C172</f>
        <v>-7</v>
      </c>
      <c r="D173" s="15">
        <f>D171-D172</f>
        <v>-12</v>
      </c>
      <c r="E173" s="21">
        <f>E171-E172</f>
        <v>-4</v>
      </c>
      <c r="F173" s="15">
        <f>F171-F172</f>
        <v>-3</v>
      </c>
      <c r="G173" s="15">
        <f>G171-G172</f>
        <v>-5</v>
      </c>
      <c r="H173" s="21"/>
      <c r="I173" s="15"/>
      <c r="J173" s="21"/>
      <c r="K173" s="15"/>
      <c r="L173" s="21"/>
      <c r="M173" s="15"/>
      <c r="N173" s="15"/>
      <c r="O173" s="15"/>
      <c r="P173" s="15"/>
      <c r="Q173" s="15"/>
      <c r="R173" s="21"/>
      <c r="S173" s="15">
        <f>S171-S172</f>
        <v>-31</v>
      </c>
    </row>
    <row r="174" spans="1:19" ht="13.8" thickBot="1" x14ac:dyDescent="0.3">
      <c r="A174" s="101"/>
      <c r="B174" s="68" t="s">
        <v>9</v>
      </c>
      <c r="C174" s="18">
        <f>C173/C172</f>
        <v>-0.12280701754385964</v>
      </c>
      <c r="D174" s="18">
        <f>D173/D172</f>
        <v>-0.34285714285714286</v>
      </c>
      <c r="E174" s="18">
        <f>E173/E172</f>
        <v>-0.5714285714285714</v>
      </c>
      <c r="F174" s="18">
        <f>F173/F172</f>
        <v>-0.25</v>
      </c>
      <c r="G174" s="18">
        <f>G173/G172</f>
        <v>-0.38461538461538464</v>
      </c>
      <c r="H174" s="30"/>
      <c r="I174" s="18"/>
      <c r="J174" s="30"/>
      <c r="K174" s="18"/>
      <c r="L174" s="30"/>
      <c r="M174" s="18"/>
      <c r="N174" s="18"/>
      <c r="O174" s="18"/>
      <c r="P174" s="18"/>
      <c r="Q174" s="18"/>
      <c r="R174" s="30"/>
      <c r="S174" s="18">
        <f>S173/S172</f>
        <v>-0.25</v>
      </c>
    </row>
    <row r="175" spans="1:19" x14ac:dyDescent="0.25">
      <c r="A175" s="102"/>
      <c r="B175" s="66">
        <v>2016</v>
      </c>
      <c r="C175" s="15">
        <v>27</v>
      </c>
      <c r="D175" s="15">
        <v>20</v>
      </c>
      <c r="E175" s="21">
        <v>6</v>
      </c>
      <c r="F175" s="15">
        <v>18</v>
      </c>
      <c r="G175" s="15">
        <v>18</v>
      </c>
      <c r="H175" s="21"/>
      <c r="I175" s="15"/>
      <c r="J175" s="21"/>
      <c r="K175" s="15"/>
      <c r="L175" s="21"/>
      <c r="M175" s="15"/>
      <c r="N175" s="15"/>
      <c r="O175" s="15"/>
      <c r="P175" s="15"/>
      <c r="Q175" s="15"/>
      <c r="R175" s="21"/>
      <c r="S175" s="15">
        <f>C175+D175+E175+F175+G175</f>
        <v>89</v>
      </c>
    </row>
    <row r="176" spans="1:19" x14ac:dyDescent="0.25">
      <c r="A176" s="100" t="s">
        <v>58</v>
      </c>
      <c r="B176" s="66">
        <v>2015</v>
      </c>
      <c r="C176" s="15">
        <v>22</v>
      </c>
      <c r="D176" s="15">
        <v>8</v>
      </c>
      <c r="E176" s="21">
        <v>8</v>
      </c>
      <c r="F176" s="15">
        <v>10</v>
      </c>
      <c r="G176" s="15">
        <v>25</v>
      </c>
      <c r="H176" s="21"/>
      <c r="I176" s="15"/>
      <c r="J176" s="21"/>
      <c r="K176" s="15"/>
      <c r="L176" s="21"/>
      <c r="M176" s="15"/>
      <c r="N176" s="15"/>
      <c r="O176" s="15"/>
      <c r="P176" s="15"/>
      <c r="Q176" s="15"/>
      <c r="R176" s="21"/>
      <c r="S176" s="15">
        <f>C176+D176+E176+F176+G176</f>
        <v>73</v>
      </c>
    </row>
    <row r="177" spans="1:19" x14ac:dyDescent="0.25">
      <c r="A177" s="100" t="s">
        <v>59</v>
      </c>
      <c r="B177" s="67" t="s">
        <v>50</v>
      </c>
      <c r="C177" s="15">
        <f>C175-C176</f>
        <v>5</v>
      </c>
      <c r="D177" s="15">
        <f>D175-D176</f>
        <v>12</v>
      </c>
      <c r="E177" s="21">
        <f>E175-E176</f>
        <v>-2</v>
      </c>
      <c r="F177" s="15">
        <f>F175-F176</f>
        <v>8</v>
      </c>
      <c r="G177" s="15">
        <f>G175-G176</f>
        <v>-7</v>
      </c>
      <c r="H177" s="21"/>
      <c r="I177" s="15"/>
      <c r="J177" s="21"/>
      <c r="K177" s="15"/>
      <c r="L177" s="21"/>
      <c r="M177" s="15"/>
      <c r="N177" s="15"/>
      <c r="O177" s="15"/>
      <c r="P177" s="15"/>
      <c r="Q177" s="15"/>
      <c r="R177" s="21"/>
      <c r="S177" s="15">
        <f>S175-S176</f>
        <v>16</v>
      </c>
    </row>
    <row r="178" spans="1:19" ht="13.8" thickBot="1" x14ac:dyDescent="0.3">
      <c r="A178" s="101"/>
      <c r="B178" s="68" t="s">
        <v>9</v>
      </c>
      <c r="C178" s="18">
        <f>C177/C176</f>
        <v>0.22727272727272727</v>
      </c>
      <c r="D178" s="32">
        <f>D177/D176</f>
        <v>1.5</v>
      </c>
      <c r="E178" s="18">
        <f>E177/E176</f>
        <v>-0.25</v>
      </c>
      <c r="F178" s="18">
        <f>F177/F176</f>
        <v>0.8</v>
      </c>
      <c r="G178" s="18">
        <f>G177/G176</f>
        <v>-0.28000000000000003</v>
      </c>
      <c r="H178" s="30"/>
      <c r="I178" s="18"/>
      <c r="J178" s="30"/>
      <c r="K178" s="18"/>
      <c r="L178" s="30"/>
      <c r="M178" s="18"/>
      <c r="N178" s="18"/>
      <c r="O178" s="18"/>
      <c r="P178" s="18"/>
      <c r="Q178" s="18"/>
      <c r="R178" s="30"/>
      <c r="S178" s="18">
        <f>S177/S176</f>
        <v>0.21917808219178081</v>
      </c>
    </row>
    <row r="179" spans="1:19" x14ac:dyDescent="0.25">
      <c r="A179" s="102"/>
      <c r="B179" s="66">
        <v>2016</v>
      </c>
      <c r="C179" s="15">
        <v>176</v>
      </c>
      <c r="D179" s="15">
        <v>63</v>
      </c>
      <c r="E179" s="21">
        <v>9</v>
      </c>
      <c r="F179" s="15">
        <v>23</v>
      </c>
      <c r="G179" s="15">
        <v>45</v>
      </c>
      <c r="H179" s="21"/>
      <c r="I179" s="15"/>
      <c r="J179" s="21"/>
      <c r="K179" s="15"/>
      <c r="L179" s="21"/>
      <c r="M179" s="15"/>
      <c r="N179" s="15"/>
      <c r="O179" s="15"/>
      <c r="P179" s="15"/>
      <c r="Q179" s="15"/>
      <c r="R179" s="21"/>
      <c r="S179" s="15">
        <f>C179+D179+E179+F179+G179</f>
        <v>316</v>
      </c>
    </row>
    <row r="180" spans="1:19" x14ac:dyDescent="0.25">
      <c r="A180" s="103" t="s">
        <v>60</v>
      </c>
      <c r="B180" s="66">
        <v>2015</v>
      </c>
      <c r="C180" s="15">
        <v>133</v>
      </c>
      <c r="D180" s="15">
        <v>75</v>
      </c>
      <c r="E180" s="21">
        <v>19</v>
      </c>
      <c r="F180" s="15">
        <v>56</v>
      </c>
      <c r="G180" s="15">
        <v>88</v>
      </c>
      <c r="H180" s="21"/>
      <c r="I180" s="15"/>
      <c r="J180" s="21"/>
      <c r="K180" s="15"/>
      <c r="L180" s="21"/>
      <c r="M180" s="15"/>
      <c r="N180" s="15"/>
      <c r="O180" s="15"/>
      <c r="P180" s="15"/>
      <c r="Q180" s="15"/>
      <c r="R180" s="21"/>
      <c r="S180" s="15">
        <f>C180+D180+E180+F180+G180</f>
        <v>371</v>
      </c>
    </row>
    <row r="181" spans="1:19" x14ac:dyDescent="0.25">
      <c r="A181" s="102"/>
      <c r="B181" s="67" t="s">
        <v>50</v>
      </c>
      <c r="C181" s="15">
        <f>C179-C180</f>
        <v>43</v>
      </c>
      <c r="D181" s="15">
        <f>D179-D180</f>
        <v>-12</v>
      </c>
      <c r="E181" s="21">
        <f>E179-E180</f>
        <v>-10</v>
      </c>
      <c r="F181" s="15">
        <f>F179-F180</f>
        <v>-33</v>
      </c>
      <c r="G181" s="15">
        <f>G179-G180</f>
        <v>-43</v>
      </c>
      <c r="H181" s="21"/>
      <c r="I181" s="15"/>
      <c r="J181" s="21"/>
      <c r="K181" s="15"/>
      <c r="L181" s="21"/>
      <c r="M181" s="15"/>
      <c r="N181" s="15"/>
      <c r="O181" s="15"/>
      <c r="P181" s="15"/>
      <c r="Q181" s="15"/>
      <c r="R181" s="21"/>
      <c r="S181" s="15">
        <f>S179-S180</f>
        <v>-55</v>
      </c>
    </row>
    <row r="182" spans="1:19" ht="13.8" thickBot="1" x14ac:dyDescent="0.3">
      <c r="A182" s="101"/>
      <c r="B182" s="68" t="s">
        <v>9</v>
      </c>
      <c r="C182" s="18">
        <f>C181/C180</f>
        <v>0.32330827067669171</v>
      </c>
      <c r="D182" s="18">
        <f>D181/D180</f>
        <v>-0.16</v>
      </c>
      <c r="E182" s="30">
        <f>E181/E180</f>
        <v>-0.52631578947368418</v>
      </c>
      <c r="F182" s="18">
        <f>F181/F180</f>
        <v>-0.5892857142857143</v>
      </c>
      <c r="G182" s="18">
        <f>G181/G180</f>
        <v>-0.48863636363636365</v>
      </c>
      <c r="H182" s="30"/>
      <c r="I182" s="18"/>
      <c r="J182" s="30"/>
      <c r="K182" s="18"/>
      <c r="L182" s="30"/>
      <c r="M182" s="18"/>
      <c r="N182" s="18"/>
      <c r="O182" s="18"/>
      <c r="P182" s="18"/>
      <c r="Q182" s="18"/>
      <c r="R182" s="30"/>
      <c r="S182" s="18">
        <f>S181/S180</f>
        <v>-0.14824797843665768</v>
      </c>
    </row>
    <row r="183" spans="1:19" x14ac:dyDescent="0.25">
      <c r="A183" s="102"/>
      <c r="B183" s="66">
        <v>2016</v>
      </c>
      <c r="C183" s="15">
        <v>228</v>
      </c>
      <c r="D183" s="15">
        <v>75</v>
      </c>
      <c r="E183" s="21">
        <v>37</v>
      </c>
      <c r="F183" s="15">
        <v>49</v>
      </c>
      <c r="G183" s="15">
        <v>77</v>
      </c>
      <c r="H183" s="21"/>
      <c r="I183" s="15"/>
      <c r="J183" s="21"/>
      <c r="K183" s="15"/>
      <c r="L183" s="21"/>
      <c r="M183" s="15"/>
      <c r="N183" s="15"/>
      <c r="O183" s="15"/>
      <c r="P183" s="15"/>
      <c r="Q183" s="15"/>
      <c r="R183" s="21"/>
      <c r="S183" s="15">
        <f>C183+D183+E183+F183+G183</f>
        <v>466</v>
      </c>
    </row>
    <row r="184" spans="1:19" x14ac:dyDescent="0.25">
      <c r="A184" s="100" t="s">
        <v>61</v>
      </c>
      <c r="B184" s="66">
        <v>2015</v>
      </c>
      <c r="C184" s="15">
        <v>262</v>
      </c>
      <c r="D184" s="15">
        <v>97</v>
      </c>
      <c r="E184" s="21">
        <v>48</v>
      </c>
      <c r="F184" s="15">
        <v>66</v>
      </c>
      <c r="G184" s="15">
        <v>106</v>
      </c>
      <c r="H184" s="21"/>
      <c r="I184" s="15"/>
      <c r="J184" s="21"/>
      <c r="K184" s="15"/>
      <c r="L184" s="21"/>
      <c r="M184" s="15"/>
      <c r="N184" s="15"/>
      <c r="O184" s="15"/>
      <c r="P184" s="15"/>
      <c r="Q184" s="15"/>
      <c r="R184" s="21"/>
      <c r="S184" s="15">
        <f>C184+D184+E184+F184+G184</f>
        <v>579</v>
      </c>
    </row>
    <row r="185" spans="1:19" x14ac:dyDescent="0.25">
      <c r="A185" s="100" t="s">
        <v>62</v>
      </c>
      <c r="B185" s="67" t="s">
        <v>50</v>
      </c>
      <c r="C185" s="15">
        <f>C183-C184</f>
        <v>-34</v>
      </c>
      <c r="D185" s="15">
        <f>D183-D184</f>
        <v>-22</v>
      </c>
      <c r="E185" s="21">
        <f>E183-E184</f>
        <v>-11</v>
      </c>
      <c r="F185" s="15">
        <f>F183-F184</f>
        <v>-17</v>
      </c>
      <c r="G185" s="15">
        <f>G183-G184</f>
        <v>-29</v>
      </c>
      <c r="H185" s="21"/>
      <c r="I185" s="15"/>
      <c r="J185" s="21"/>
      <c r="K185" s="15"/>
      <c r="L185" s="21"/>
      <c r="M185" s="15"/>
      <c r="N185" s="15"/>
      <c r="O185" s="15"/>
      <c r="P185" s="15"/>
      <c r="Q185" s="15"/>
      <c r="R185" s="21"/>
      <c r="S185" s="15">
        <f>S183-S184</f>
        <v>-113</v>
      </c>
    </row>
    <row r="186" spans="1:19" ht="13.8" thickBot="1" x14ac:dyDescent="0.3">
      <c r="A186" s="101"/>
      <c r="B186" s="68" t="s">
        <v>9</v>
      </c>
      <c r="C186" s="18">
        <f>C185/C184</f>
        <v>-0.12977099236641221</v>
      </c>
      <c r="D186" s="18">
        <f>D185/D184</f>
        <v>-0.22680412371134021</v>
      </c>
      <c r="E186" s="18">
        <f>E185/E184</f>
        <v>-0.22916666666666666</v>
      </c>
      <c r="F186" s="18">
        <f>F185/F184</f>
        <v>-0.25757575757575757</v>
      </c>
      <c r="G186" s="18">
        <f>G185/G184</f>
        <v>-0.27358490566037735</v>
      </c>
      <c r="H186" s="30"/>
      <c r="I186" s="18"/>
      <c r="J186" s="30"/>
      <c r="K186" s="18"/>
      <c r="L186" s="30"/>
      <c r="M186" s="18"/>
      <c r="N186" s="18"/>
      <c r="O186" s="18"/>
      <c r="P186" s="18"/>
      <c r="Q186" s="18"/>
      <c r="R186" s="30"/>
      <c r="S186" s="18">
        <f>S185/S184</f>
        <v>-0.19516407599309155</v>
      </c>
    </row>
    <row r="187" spans="1:19" x14ac:dyDescent="0.25">
      <c r="A187" s="102"/>
      <c r="B187" s="66">
        <v>2016</v>
      </c>
      <c r="C187" s="15">
        <v>24</v>
      </c>
      <c r="D187" s="15">
        <v>12</v>
      </c>
      <c r="E187" s="21">
        <v>3</v>
      </c>
      <c r="F187" s="15">
        <v>4</v>
      </c>
      <c r="G187" s="15">
        <v>3</v>
      </c>
      <c r="H187" s="21"/>
      <c r="I187" s="15"/>
      <c r="J187" s="21"/>
      <c r="K187" s="15"/>
      <c r="L187" s="21"/>
      <c r="M187" s="15"/>
      <c r="N187" s="15"/>
      <c r="O187" s="15"/>
      <c r="P187" s="15"/>
      <c r="Q187" s="15"/>
      <c r="R187" s="21"/>
      <c r="S187" s="15">
        <f>C187+D187+E187+F187+G187</f>
        <v>46</v>
      </c>
    </row>
    <row r="188" spans="1:19" x14ac:dyDescent="0.25">
      <c r="A188" s="100" t="s">
        <v>63</v>
      </c>
      <c r="B188" s="66">
        <v>2015</v>
      </c>
      <c r="C188" s="15">
        <v>26</v>
      </c>
      <c r="D188" s="15">
        <v>16</v>
      </c>
      <c r="E188" s="21">
        <v>0</v>
      </c>
      <c r="F188" s="15">
        <v>8</v>
      </c>
      <c r="G188" s="15">
        <v>4</v>
      </c>
      <c r="H188" s="21"/>
      <c r="I188" s="15"/>
      <c r="J188" s="21"/>
      <c r="K188" s="15"/>
      <c r="L188" s="21"/>
      <c r="M188" s="15"/>
      <c r="N188" s="15"/>
      <c r="O188" s="15"/>
      <c r="P188" s="15"/>
      <c r="Q188" s="15"/>
      <c r="R188" s="21"/>
      <c r="S188" s="15">
        <f>C188+D188+E188+F188+G188</f>
        <v>54</v>
      </c>
    </row>
    <row r="189" spans="1:19" x14ac:dyDescent="0.25">
      <c r="A189" s="100" t="s">
        <v>64</v>
      </c>
      <c r="B189" s="67" t="s">
        <v>50</v>
      </c>
      <c r="C189" s="15">
        <f>C187-C188</f>
        <v>-2</v>
      </c>
      <c r="D189" s="15">
        <f>D187-D188</f>
        <v>-4</v>
      </c>
      <c r="E189" s="21">
        <f>E187-E188</f>
        <v>3</v>
      </c>
      <c r="F189" s="15">
        <f>F187-F188</f>
        <v>-4</v>
      </c>
      <c r="G189" s="15">
        <f>G187-G188</f>
        <v>-1</v>
      </c>
      <c r="H189" s="21"/>
      <c r="I189" s="15"/>
      <c r="J189" s="21"/>
      <c r="K189" s="15"/>
      <c r="L189" s="21"/>
      <c r="M189" s="15"/>
      <c r="N189" s="15"/>
      <c r="O189" s="15"/>
      <c r="P189" s="15"/>
      <c r="Q189" s="15"/>
      <c r="R189" s="21"/>
      <c r="S189" s="15">
        <f>S187-S188</f>
        <v>-8</v>
      </c>
    </row>
    <row r="190" spans="1:19" ht="13.8" thickBot="1" x14ac:dyDescent="0.3">
      <c r="A190" s="101"/>
      <c r="B190" s="68" t="s">
        <v>9</v>
      </c>
      <c r="C190" s="18">
        <f>C189/C188</f>
        <v>-7.6923076923076927E-2</v>
      </c>
      <c r="D190" s="18">
        <f>D189/D188</f>
        <v>-0.25</v>
      </c>
      <c r="E190" s="18" t="e">
        <f>E189/E188</f>
        <v>#DIV/0!</v>
      </c>
      <c r="F190" s="18">
        <f>F189/F188</f>
        <v>-0.5</v>
      </c>
      <c r="G190" s="18">
        <f>G189/G188</f>
        <v>-0.25</v>
      </c>
      <c r="H190" s="30"/>
      <c r="I190" s="18"/>
      <c r="J190" s="30"/>
      <c r="K190" s="18"/>
      <c r="L190" s="30"/>
      <c r="M190" s="18"/>
      <c r="N190" s="18"/>
      <c r="O190" s="18"/>
      <c r="P190" s="18"/>
      <c r="Q190" s="18"/>
      <c r="R190" s="30"/>
      <c r="S190" s="18">
        <f>S189/S188</f>
        <v>-0.14814814814814814</v>
      </c>
    </row>
    <row r="191" spans="1:19" ht="13.8" thickBot="1" x14ac:dyDescent="0.3">
      <c r="A191" s="104" t="s">
        <v>108</v>
      </c>
      <c r="B191" s="20"/>
      <c r="C191" s="20"/>
      <c r="D191" s="20"/>
      <c r="E191" s="20"/>
      <c r="F191" s="20"/>
      <c r="G191" s="20"/>
      <c r="H191" s="20"/>
      <c r="I191" s="20"/>
      <c r="J191" s="20"/>
      <c r="K191" s="20"/>
      <c r="L191" s="20"/>
      <c r="M191" s="20"/>
      <c r="N191" s="20"/>
      <c r="O191" s="20"/>
      <c r="P191" s="20"/>
      <c r="Q191" s="20"/>
      <c r="R191" s="20"/>
      <c r="S191" s="20"/>
    </row>
    <row r="192" spans="1:19" ht="21" thickBot="1" x14ac:dyDescent="0.3">
      <c r="A192" s="96"/>
      <c r="B192" s="65"/>
      <c r="C192" s="22" t="s">
        <v>109</v>
      </c>
      <c r="D192" s="23" t="s">
        <v>110</v>
      </c>
      <c r="E192" s="38" t="s">
        <v>111</v>
      </c>
      <c r="F192" s="23" t="s">
        <v>112</v>
      </c>
      <c r="G192" s="22" t="s">
        <v>113</v>
      </c>
      <c r="H192" s="23" t="s">
        <v>114</v>
      </c>
      <c r="I192" s="25" t="s">
        <v>115</v>
      </c>
      <c r="J192" s="24" t="s">
        <v>116</v>
      </c>
      <c r="K192" s="25" t="s">
        <v>117</v>
      </c>
      <c r="L192" s="25" t="s">
        <v>118</v>
      </c>
      <c r="M192" s="25"/>
      <c r="N192" s="27"/>
      <c r="O192" s="27"/>
      <c r="P192" s="27"/>
      <c r="Q192" s="27"/>
      <c r="R192" s="28"/>
      <c r="S192" s="27" t="s">
        <v>48</v>
      </c>
    </row>
    <row r="193" spans="1:19" x14ac:dyDescent="0.25">
      <c r="A193" s="97"/>
      <c r="B193" s="66">
        <v>2016</v>
      </c>
      <c r="C193" s="15">
        <f t="shared" ref="C193:L194" si="69">C197+C201+C209+C213+C217+C221+C225</f>
        <v>124</v>
      </c>
      <c r="D193" s="15">
        <f t="shared" si="69"/>
        <v>150</v>
      </c>
      <c r="E193" s="15">
        <f t="shared" si="69"/>
        <v>75</v>
      </c>
      <c r="F193" s="15">
        <f t="shared" si="69"/>
        <v>80</v>
      </c>
      <c r="G193" s="15">
        <f t="shared" si="69"/>
        <v>56</v>
      </c>
      <c r="H193" s="15">
        <f t="shared" si="69"/>
        <v>32</v>
      </c>
      <c r="I193" s="15">
        <f t="shared" si="69"/>
        <v>624</v>
      </c>
      <c r="J193" s="15">
        <f t="shared" si="69"/>
        <v>341</v>
      </c>
      <c r="K193" s="15">
        <f t="shared" si="69"/>
        <v>103</v>
      </c>
      <c r="L193" s="15">
        <f t="shared" si="69"/>
        <v>87</v>
      </c>
      <c r="M193" s="15"/>
      <c r="N193" s="15"/>
      <c r="O193" s="15"/>
      <c r="P193" s="15"/>
      <c r="Q193" s="15"/>
      <c r="R193" s="29"/>
      <c r="S193" s="15">
        <f>S197+S201+S209+S213+S217+S221+S225</f>
        <v>1672</v>
      </c>
    </row>
    <row r="194" spans="1:19" x14ac:dyDescent="0.25">
      <c r="A194" s="105" t="s">
        <v>49</v>
      </c>
      <c r="B194" s="66">
        <v>2015</v>
      </c>
      <c r="C194" s="15">
        <f t="shared" si="69"/>
        <v>78</v>
      </c>
      <c r="D194" s="15">
        <f t="shared" si="69"/>
        <v>177</v>
      </c>
      <c r="E194" s="15">
        <f t="shared" si="69"/>
        <v>68</v>
      </c>
      <c r="F194" s="15">
        <f t="shared" si="69"/>
        <v>107</v>
      </c>
      <c r="G194" s="15">
        <f t="shared" si="69"/>
        <v>71</v>
      </c>
      <c r="H194" s="15">
        <f t="shared" si="69"/>
        <v>35</v>
      </c>
      <c r="I194" s="15">
        <f t="shared" si="69"/>
        <v>630</v>
      </c>
      <c r="J194" s="15">
        <f t="shared" si="69"/>
        <v>402</v>
      </c>
      <c r="K194" s="15">
        <f t="shared" si="69"/>
        <v>67</v>
      </c>
      <c r="L194" s="15">
        <f t="shared" si="69"/>
        <v>162</v>
      </c>
      <c r="M194" s="15"/>
      <c r="N194" s="15"/>
      <c r="O194" s="15"/>
      <c r="P194" s="15"/>
      <c r="Q194" s="15"/>
      <c r="R194" s="29"/>
      <c r="S194" s="15">
        <f>S198+S202+S210+S214+S218+S222+S226</f>
        <v>1797</v>
      </c>
    </row>
    <row r="195" spans="1:19" x14ac:dyDescent="0.25">
      <c r="A195" s="97"/>
      <c r="B195" s="67" t="s">
        <v>50</v>
      </c>
      <c r="C195" s="15">
        <f t="shared" ref="C195:L195" si="70">C193-C194</f>
        <v>46</v>
      </c>
      <c r="D195" s="15">
        <f t="shared" si="70"/>
        <v>-27</v>
      </c>
      <c r="E195" s="15">
        <f t="shared" si="70"/>
        <v>7</v>
      </c>
      <c r="F195" s="15">
        <f t="shared" si="70"/>
        <v>-27</v>
      </c>
      <c r="G195" s="15">
        <f t="shared" si="70"/>
        <v>-15</v>
      </c>
      <c r="H195" s="15">
        <f t="shared" si="70"/>
        <v>-3</v>
      </c>
      <c r="I195" s="15">
        <f t="shared" si="70"/>
        <v>-6</v>
      </c>
      <c r="J195" s="15">
        <f t="shared" si="70"/>
        <v>-61</v>
      </c>
      <c r="K195" s="15">
        <f t="shared" si="70"/>
        <v>36</v>
      </c>
      <c r="L195" s="15">
        <f t="shared" si="70"/>
        <v>-75</v>
      </c>
      <c r="M195" s="15"/>
      <c r="N195" s="15"/>
      <c r="O195" s="15"/>
      <c r="P195" s="15"/>
      <c r="Q195" s="15"/>
      <c r="R195" s="21"/>
      <c r="S195" s="15">
        <f>S193-S194</f>
        <v>-125</v>
      </c>
    </row>
    <row r="196" spans="1:19" ht="13.8" thickBot="1" x14ac:dyDescent="0.3">
      <c r="A196" s="99"/>
      <c r="B196" s="68" t="s">
        <v>9</v>
      </c>
      <c r="C196" s="18">
        <f t="shared" ref="C196:L196" si="71">C195/C194</f>
        <v>0.58974358974358976</v>
      </c>
      <c r="D196" s="18">
        <f t="shared" si="71"/>
        <v>-0.15254237288135594</v>
      </c>
      <c r="E196" s="18">
        <f t="shared" si="71"/>
        <v>0.10294117647058823</v>
      </c>
      <c r="F196" s="18">
        <f t="shared" si="71"/>
        <v>-0.25233644859813081</v>
      </c>
      <c r="G196" s="18">
        <f t="shared" si="71"/>
        <v>-0.21126760563380281</v>
      </c>
      <c r="H196" s="18">
        <f t="shared" si="71"/>
        <v>-8.5714285714285715E-2</v>
      </c>
      <c r="I196" s="18">
        <f t="shared" si="71"/>
        <v>-9.5238095238095247E-3</v>
      </c>
      <c r="J196" s="18">
        <f t="shared" si="71"/>
        <v>-0.15174129353233831</v>
      </c>
      <c r="K196" s="18">
        <f t="shared" si="71"/>
        <v>0.53731343283582089</v>
      </c>
      <c r="L196" s="18">
        <f t="shared" si="71"/>
        <v>-0.46296296296296297</v>
      </c>
      <c r="M196" s="18"/>
      <c r="N196" s="18"/>
      <c r="O196" s="18"/>
      <c r="P196" s="18"/>
      <c r="Q196" s="18"/>
      <c r="R196" s="30"/>
      <c r="S196" s="18">
        <f>S195/S194</f>
        <v>-6.9560378408458537E-2</v>
      </c>
    </row>
    <row r="197" spans="1:19" x14ac:dyDescent="0.25">
      <c r="A197" s="97" t="s">
        <v>2</v>
      </c>
      <c r="B197" s="66">
        <v>2016</v>
      </c>
      <c r="C197" s="15">
        <v>0</v>
      </c>
      <c r="D197" s="21">
        <v>5</v>
      </c>
      <c r="E197" s="15">
        <v>1</v>
      </c>
      <c r="F197" s="21">
        <v>0</v>
      </c>
      <c r="G197" s="15">
        <v>0</v>
      </c>
      <c r="H197" s="21">
        <v>0</v>
      </c>
      <c r="I197" s="15">
        <v>7</v>
      </c>
      <c r="J197" s="21">
        <v>3</v>
      </c>
      <c r="K197" s="15">
        <v>0</v>
      </c>
      <c r="L197" s="21">
        <v>3</v>
      </c>
      <c r="M197" s="15"/>
      <c r="N197" s="15"/>
      <c r="O197" s="15"/>
      <c r="P197" s="15"/>
      <c r="Q197" s="15"/>
      <c r="R197" s="21"/>
      <c r="S197" s="15">
        <f>C197+D197+E197+F197+G197+H197+I197+J197+K197+L197+M197+N197+O197+P197+Q197+R197</f>
        <v>19</v>
      </c>
    </row>
    <row r="198" spans="1:19" x14ac:dyDescent="0.25">
      <c r="A198" s="100" t="s">
        <v>51</v>
      </c>
      <c r="B198" s="66">
        <v>2015</v>
      </c>
      <c r="C198" s="15">
        <v>2</v>
      </c>
      <c r="D198" s="21">
        <v>5</v>
      </c>
      <c r="E198" s="15">
        <v>0</v>
      </c>
      <c r="F198" s="21">
        <v>0</v>
      </c>
      <c r="G198" s="15">
        <v>0</v>
      </c>
      <c r="H198" s="21">
        <v>0</v>
      </c>
      <c r="I198" s="15">
        <v>5</v>
      </c>
      <c r="J198" s="21">
        <v>0</v>
      </c>
      <c r="K198" s="15">
        <v>0</v>
      </c>
      <c r="L198" s="21">
        <v>1</v>
      </c>
      <c r="M198" s="15"/>
      <c r="N198" s="15"/>
      <c r="O198" s="15"/>
      <c r="P198" s="15"/>
      <c r="Q198" s="15"/>
      <c r="R198" s="21"/>
      <c r="S198" s="15">
        <f>C198+D198+E198+F198+G198+H198+I198+J198+K198+L198</f>
        <v>13</v>
      </c>
    </row>
    <row r="199" spans="1:19" x14ac:dyDescent="0.25">
      <c r="A199" s="100" t="s">
        <v>52</v>
      </c>
      <c r="B199" s="67" t="s">
        <v>50</v>
      </c>
      <c r="C199" s="15">
        <f t="shared" ref="C199:L199" si="72">C197-C198</f>
        <v>-2</v>
      </c>
      <c r="D199" s="15">
        <f t="shared" si="72"/>
        <v>0</v>
      </c>
      <c r="E199" s="21">
        <f t="shared" si="72"/>
        <v>1</v>
      </c>
      <c r="F199" s="15">
        <f t="shared" si="72"/>
        <v>0</v>
      </c>
      <c r="G199" s="15">
        <f t="shared" si="72"/>
        <v>0</v>
      </c>
      <c r="H199" s="15">
        <f t="shared" si="72"/>
        <v>0</v>
      </c>
      <c r="I199" s="15">
        <f t="shared" si="72"/>
        <v>2</v>
      </c>
      <c r="J199" s="21">
        <f t="shared" si="72"/>
        <v>3</v>
      </c>
      <c r="K199" s="15">
        <f t="shared" si="72"/>
        <v>0</v>
      </c>
      <c r="L199" s="15">
        <f t="shared" si="72"/>
        <v>2</v>
      </c>
      <c r="M199" s="15"/>
      <c r="N199" s="15"/>
      <c r="O199" s="15"/>
      <c r="P199" s="15"/>
      <c r="Q199" s="15"/>
      <c r="R199" s="21"/>
      <c r="S199" s="15">
        <f>S197-S198</f>
        <v>6</v>
      </c>
    </row>
    <row r="200" spans="1:19" ht="13.8" thickBot="1" x14ac:dyDescent="0.3">
      <c r="A200" s="101"/>
      <c r="B200" s="68" t="s">
        <v>9</v>
      </c>
      <c r="C200" s="18">
        <f>C199/C198</f>
        <v>-1</v>
      </c>
      <c r="D200" s="18">
        <f>D199/D198</f>
        <v>0</v>
      </c>
      <c r="E200" s="18">
        <v>0</v>
      </c>
      <c r="F200" s="18">
        <v>0</v>
      </c>
      <c r="G200" s="18">
        <v>0</v>
      </c>
      <c r="H200" s="18">
        <v>0</v>
      </c>
      <c r="I200" s="18">
        <f>I199/I198</f>
        <v>0.4</v>
      </c>
      <c r="J200" s="18">
        <v>0</v>
      </c>
      <c r="K200" s="18">
        <v>0</v>
      </c>
      <c r="L200" s="18">
        <f>L199/L198</f>
        <v>2</v>
      </c>
      <c r="M200" s="18"/>
      <c r="N200" s="18"/>
      <c r="O200" s="18"/>
      <c r="P200" s="18"/>
      <c r="Q200" s="18"/>
      <c r="R200" s="30"/>
      <c r="S200" s="18">
        <f>S199/S198</f>
        <v>0.46153846153846156</v>
      </c>
    </row>
    <row r="201" spans="1:19" x14ac:dyDescent="0.25">
      <c r="A201" s="102"/>
      <c r="B201" s="66">
        <v>2016</v>
      </c>
      <c r="C201" s="15">
        <v>0</v>
      </c>
      <c r="D201" s="21">
        <v>0</v>
      </c>
      <c r="E201" s="15">
        <v>1</v>
      </c>
      <c r="F201" s="21">
        <v>0</v>
      </c>
      <c r="G201" s="15">
        <v>0</v>
      </c>
      <c r="H201" s="21">
        <v>0</v>
      </c>
      <c r="I201" s="15">
        <v>2</v>
      </c>
      <c r="J201" s="21">
        <v>1</v>
      </c>
      <c r="K201" s="15">
        <v>2</v>
      </c>
      <c r="L201" s="21">
        <v>1</v>
      </c>
      <c r="M201" s="15"/>
      <c r="N201" s="15"/>
      <c r="O201" s="15"/>
      <c r="P201" s="15"/>
      <c r="Q201" s="15"/>
      <c r="R201" s="21"/>
      <c r="S201" s="15">
        <f>C201+D201+E201+F201+G201+H201+I201+J201+K201+L201+M201+N201+O201+P201+Q201+R201</f>
        <v>7</v>
      </c>
    </row>
    <row r="202" spans="1:19" x14ac:dyDescent="0.25">
      <c r="A202" s="100" t="s">
        <v>53</v>
      </c>
      <c r="B202" s="66">
        <v>2015</v>
      </c>
      <c r="C202" s="15">
        <v>1</v>
      </c>
      <c r="D202" s="21">
        <v>3</v>
      </c>
      <c r="E202" s="15">
        <v>0</v>
      </c>
      <c r="F202" s="21">
        <v>0</v>
      </c>
      <c r="G202" s="15">
        <v>0</v>
      </c>
      <c r="H202" s="21">
        <v>1</v>
      </c>
      <c r="I202" s="15">
        <v>4</v>
      </c>
      <c r="J202" s="21">
        <v>1</v>
      </c>
      <c r="K202" s="15">
        <v>0</v>
      </c>
      <c r="L202" s="21">
        <v>0</v>
      </c>
      <c r="M202" s="15"/>
      <c r="N202" s="15"/>
      <c r="O202" s="15"/>
      <c r="P202" s="15"/>
      <c r="Q202" s="15"/>
      <c r="R202" s="21"/>
      <c r="S202" s="15">
        <f>C202+D202+E202+F202+G202+H202+I202+J202+K202+L202</f>
        <v>10</v>
      </c>
    </row>
    <row r="203" spans="1:19" x14ac:dyDescent="0.25">
      <c r="A203" s="100" t="s">
        <v>54</v>
      </c>
      <c r="B203" s="67" t="s">
        <v>50</v>
      </c>
      <c r="C203" s="15">
        <f t="shared" ref="C203:L203" si="73">C201-C202</f>
        <v>-1</v>
      </c>
      <c r="D203" s="15">
        <f t="shared" si="73"/>
        <v>-3</v>
      </c>
      <c r="E203" s="21">
        <f t="shared" si="73"/>
        <v>1</v>
      </c>
      <c r="F203" s="15">
        <f t="shared" si="73"/>
        <v>0</v>
      </c>
      <c r="G203" s="15">
        <f t="shared" si="73"/>
        <v>0</v>
      </c>
      <c r="H203" s="15">
        <f t="shared" si="73"/>
        <v>-1</v>
      </c>
      <c r="I203" s="15">
        <f t="shared" si="73"/>
        <v>-2</v>
      </c>
      <c r="J203" s="21">
        <f t="shared" si="73"/>
        <v>0</v>
      </c>
      <c r="K203" s="15">
        <f t="shared" si="73"/>
        <v>2</v>
      </c>
      <c r="L203" s="15">
        <f t="shared" si="73"/>
        <v>1</v>
      </c>
      <c r="M203" s="15"/>
      <c r="N203" s="15"/>
      <c r="O203" s="15"/>
      <c r="P203" s="15"/>
      <c r="Q203" s="15"/>
      <c r="R203" s="21"/>
      <c r="S203" s="15">
        <f>S201-S202</f>
        <v>-3</v>
      </c>
    </row>
    <row r="204" spans="1:19" ht="13.8" thickBot="1" x14ac:dyDescent="0.3">
      <c r="A204" s="101"/>
      <c r="B204" s="68" t="s">
        <v>9</v>
      </c>
      <c r="C204" s="18">
        <f t="shared" ref="C204:J204" si="74">C203/C202</f>
        <v>-1</v>
      </c>
      <c r="D204" s="18">
        <f t="shared" si="74"/>
        <v>-1</v>
      </c>
      <c r="E204" s="18">
        <v>0</v>
      </c>
      <c r="F204" s="18">
        <v>0</v>
      </c>
      <c r="G204" s="18">
        <v>0</v>
      </c>
      <c r="H204" s="18">
        <f t="shared" si="74"/>
        <v>-1</v>
      </c>
      <c r="I204" s="18">
        <f t="shared" si="74"/>
        <v>-0.5</v>
      </c>
      <c r="J204" s="18">
        <f t="shared" si="74"/>
        <v>0</v>
      </c>
      <c r="K204" s="18">
        <v>0</v>
      </c>
      <c r="L204" s="18">
        <v>0</v>
      </c>
      <c r="M204" s="18"/>
      <c r="N204" s="18"/>
      <c r="O204" s="18"/>
      <c r="P204" s="18"/>
      <c r="Q204" s="18"/>
      <c r="R204" s="30"/>
      <c r="S204" s="18">
        <f>S203/S202</f>
        <v>-0.3</v>
      </c>
    </row>
    <row r="205" spans="1:19" x14ac:dyDescent="0.25">
      <c r="A205" s="102"/>
      <c r="B205" s="66">
        <v>2016</v>
      </c>
      <c r="C205" s="15">
        <v>0</v>
      </c>
      <c r="D205" s="21">
        <v>0</v>
      </c>
      <c r="E205" s="15">
        <v>0</v>
      </c>
      <c r="F205" s="21">
        <v>0</v>
      </c>
      <c r="G205" s="15">
        <v>0</v>
      </c>
      <c r="H205" s="21">
        <v>0</v>
      </c>
      <c r="I205" s="15">
        <v>0</v>
      </c>
      <c r="J205" s="21">
        <v>0</v>
      </c>
      <c r="K205" s="15">
        <v>0</v>
      </c>
      <c r="L205" s="21">
        <v>0</v>
      </c>
      <c r="M205" s="15"/>
      <c r="N205" s="15"/>
      <c r="O205" s="15"/>
      <c r="P205" s="15"/>
      <c r="Q205" s="15"/>
      <c r="R205" s="21"/>
      <c r="S205" s="15">
        <f>C205+D205+E205+F205+G205+H205+I205+J205+K205+L205+M205+N205+O205+P205+Q205+R205</f>
        <v>0</v>
      </c>
    </row>
    <row r="206" spans="1:19" x14ac:dyDescent="0.25">
      <c r="A206" s="194" t="s">
        <v>55</v>
      </c>
      <c r="B206" s="66">
        <v>2015</v>
      </c>
      <c r="C206" s="15">
        <v>0</v>
      </c>
      <c r="D206" s="21">
        <v>0</v>
      </c>
      <c r="E206" s="15">
        <v>0</v>
      </c>
      <c r="F206" s="21">
        <v>0</v>
      </c>
      <c r="G206" s="15">
        <v>0</v>
      </c>
      <c r="H206" s="21">
        <v>0</v>
      </c>
      <c r="I206" s="15">
        <v>0</v>
      </c>
      <c r="J206" s="21">
        <v>0</v>
      </c>
      <c r="K206" s="15">
        <v>0</v>
      </c>
      <c r="L206" s="21">
        <v>0</v>
      </c>
      <c r="M206" s="15"/>
      <c r="N206" s="15"/>
      <c r="O206" s="15"/>
      <c r="P206" s="15"/>
      <c r="Q206" s="15"/>
      <c r="R206" s="21"/>
      <c r="S206" s="15">
        <f>C206+D206+E206+F206+G206+H206+I206+J206+K206+L206</f>
        <v>0</v>
      </c>
    </row>
    <row r="207" spans="1:19" x14ac:dyDescent="0.25">
      <c r="A207" s="194" t="s">
        <v>56</v>
      </c>
      <c r="B207" s="67" t="s">
        <v>50</v>
      </c>
      <c r="C207" s="15">
        <f t="shared" ref="C207:L207" si="75">C205-C206</f>
        <v>0</v>
      </c>
      <c r="D207" s="15">
        <f t="shared" si="75"/>
        <v>0</v>
      </c>
      <c r="E207" s="21">
        <f t="shared" si="75"/>
        <v>0</v>
      </c>
      <c r="F207" s="15">
        <f t="shared" si="75"/>
        <v>0</v>
      </c>
      <c r="G207" s="15">
        <f t="shared" si="75"/>
        <v>0</v>
      </c>
      <c r="H207" s="15">
        <f t="shared" si="75"/>
        <v>0</v>
      </c>
      <c r="I207" s="15">
        <f t="shared" si="75"/>
        <v>0</v>
      </c>
      <c r="J207" s="21">
        <f t="shared" si="75"/>
        <v>0</v>
      </c>
      <c r="K207" s="15">
        <f t="shared" si="75"/>
        <v>0</v>
      </c>
      <c r="L207" s="15">
        <f t="shared" si="75"/>
        <v>0</v>
      </c>
      <c r="M207" s="15"/>
      <c r="N207" s="15"/>
      <c r="O207" s="15"/>
      <c r="P207" s="15"/>
      <c r="Q207" s="15"/>
      <c r="R207" s="21"/>
      <c r="S207" s="15">
        <f>S205-S206</f>
        <v>0</v>
      </c>
    </row>
    <row r="208" spans="1:19" ht="13.8" thickBot="1" x14ac:dyDescent="0.3">
      <c r="A208" s="101"/>
      <c r="B208" s="68" t="s">
        <v>9</v>
      </c>
      <c r="C208" s="18">
        <v>0</v>
      </c>
      <c r="D208" s="18">
        <v>0</v>
      </c>
      <c r="E208" s="18">
        <v>0</v>
      </c>
      <c r="F208" s="18">
        <v>0</v>
      </c>
      <c r="G208" s="18">
        <v>0</v>
      </c>
      <c r="H208" s="18">
        <v>0</v>
      </c>
      <c r="I208" s="18">
        <v>0</v>
      </c>
      <c r="J208" s="18">
        <v>0</v>
      </c>
      <c r="K208" s="18">
        <v>0</v>
      </c>
      <c r="L208" s="18">
        <v>0</v>
      </c>
      <c r="M208" s="18"/>
      <c r="N208" s="18"/>
      <c r="O208" s="18"/>
      <c r="P208" s="18"/>
      <c r="Q208" s="18"/>
      <c r="R208" s="30"/>
      <c r="S208" s="18">
        <v>0</v>
      </c>
    </row>
    <row r="209" spans="1:20" x14ac:dyDescent="0.25">
      <c r="A209" s="102"/>
      <c r="B209" s="66">
        <v>2016</v>
      </c>
      <c r="C209" s="15">
        <v>11</v>
      </c>
      <c r="D209" s="21">
        <v>9</v>
      </c>
      <c r="E209" s="15">
        <v>4</v>
      </c>
      <c r="F209" s="21">
        <v>2</v>
      </c>
      <c r="G209" s="15">
        <v>2</v>
      </c>
      <c r="H209" s="21">
        <v>0</v>
      </c>
      <c r="I209" s="15">
        <v>41</v>
      </c>
      <c r="J209" s="21">
        <v>11</v>
      </c>
      <c r="K209" s="15">
        <v>4</v>
      </c>
      <c r="L209" s="21">
        <v>8</v>
      </c>
      <c r="M209" s="15"/>
      <c r="N209" s="15"/>
      <c r="O209" s="15"/>
      <c r="P209" s="15"/>
      <c r="Q209" s="15"/>
      <c r="R209" s="21"/>
      <c r="S209" s="15">
        <f>C209+D209+E209+F209+G209+H209+I209+J209+K209+L209+M209+N209+O209+P209+Q209+R209</f>
        <v>92</v>
      </c>
    </row>
    <row r="210" spans="1:20" x14ac:dyDescent="0.25">
      <c r="A210" s="100" t="s">
        <v>57</v>
      </c>
      <c r="B210" s="66">
        <v>2015</v>
      </c>
      <c r="C210" s="15">
        <v>5</v>
      </c>
      <c r="D210" s="21">
        <v>12</v>
      </c>
      <c r="E210" s="15">
        <v>0</v>
      </c>
      <c r="F210" s="21">
        <v>4</v>
      </c>
      <c r="G210" s="15">
        <v>0</v>
      </c>
      <c r="H210" s="21">
        <v>0</v>
      </c>
      <c r="I210" s="15">
        <v>42</v>
      </c>
      <c r="J210" s="21">
        <v>17</v>
      </c>
      <c r="K210" s="15">
        <v>0</v>
      </c>
      <c r="L210" s="21">
        <v>2</v>
      </c>
      <c r="M210" s="15"/>
      <c r="N210" s="15"/>
      <c r="O210" s="15"/>
      <c r="P210" s="15"/>
      <c r="Q210" s="15"/>
      <c r="R210" s="21"/>
      <c r="S210" s="15">
        <f>C210+D210+E210+F210+G210+H210+I210+J210+K210+L210</f>
        <v>82</v>
      </c>
    </row>
    <row r="211" spans="1:20" x14ac:dyDescent="0.25">
      <c r="A211" s="102"/>
      <c r="B211" s="67" t="s">
        <v>50</v>
      </c>
      <c r="C211" s="15">
        <f t="shared" ref="C211:L211" si="76">C209-C210</f>
        <v>6</v>
      </c>
      <c r="D211" s="15">
        <f t="shared" si="76"/>
        <v>-3</v>
      </c>
      <c r="E211" s="21">
        <f t="shared" si="76"/>
        <v>4</v>
      </c>
      <c r="F211" s="15">
        <f t="shared" si="76"/>
        <v>-2</v>
      </c>
      <c r="G211" s="15">
        <f t="shared" si="76"/>
        <v>2</v>
      </c>
      <c r="H211" s="15">
        <f t="shared" si="76"/>
        <v>0</v>
      </c>
      <c r="I211" s="15">
        <f t="shared" si="76"/>
        <v>-1</v>
      </c>
      <c r="J211" s="21">
        <f t="shared" si="76"/>
        <v>-6</v>
      </c>
      <c r="K211" s="15">
        <f t="shared" si="76"/>
        <v>4</v>
      </c>
      <c r="L211" s="15">
        <f t="shared" si="76"/>
        <v>6</v>
      </c>
      <c r="M211" s="15"/>
      <c r="N211" s="15"/>
      <c r="O211" s="15"/>
      <c r="P211" s="15"/>
      <c r="Q211" s="15"/>
      <c r="R211" s="21"/>
      <c r="S211" s="15">
        <f>S209-S210</f>
        <v>10</v>
      </c>
    </row>
    <row r="212" spans="1:20" ht="13.8" thickBot="1" x14ac:dyDescent="0.3">
      <c r="A212" s="101"/>
      <c r="B212" s="68" t="s">
        <v>9</v>
      </c>
      <c r="C212" s="18">
        <f t="shared" ref="C212:L212" si="77">C211/C210</f>
        <v>1.2</v>
      </c>
      <c r="D212" s="18">
        <f t="shared" si="77"/>
        <v>-0.25</v>
      </c>
      <c r="E212" s="18">
        <v>0</v>
      </c>
      <c r="F212" s="18">
        <f t="shared" si="77"/>
        <v>-0.5</v>
      </c>
      <c r="G212" s="18">
        <v>0</v>
      </c>
      <c r="H212" s="18">
        <v>0</v>
      </c>
      <c r="I212" s="18">
        <f t="shared" si="77"/>
        <v>-2.3809523809523808E-2</v>
      </c>
      <c r="J212" s="18">
        <f t="shared" si="77"/>
        <v>-0.35294117647058826</v>
      </c>
      <c r="K212" s="18">
        <v>0</v>
      </c>
      <c r="L212" s="18">
        <f t="shared" si="77"/>
        <v>3</v>
      </c>
      <c r="M212" s="18"/>
      <c r="N212" s="18"/>
      <c r="O212" s="18"/>
      <c r="P212" s="18"/>
      <c r="Q212" s="18"/>
      <c r="R212" s="30"/>
      <c r="S212" s="18">
        <f>S211/S210</f>
        <v>0.12195121951219512</v>
      </c>
    </row>
    <row r="213" spans="1:20" x14ac:dyDescent="0.25">
      <c r="A213" s="102"/>
      <c r="B213" s="66">
        <v>2016</v>
      </c>
      <c r="C213" s="15">
        <v>14</v>
      </c>
      <c r="D213" s="21">
        <v>13</v>
      </c>
      <c r="E213" s="15">
        <v>7</v>
      </c>
      <c r="F213" s="21">
        <v>14</v>
      </c>
      <c r="G213" s="15">
        <v>2</v>
      </c>
      <c r="H213" s="21">
        <v>4</v>
      </c>
      <c r="I213" s="15">
        <v>83</v>
      </c>
      <c r="J213" s="21">
        <v>41</v>
      </c>
      <c r="K213" s="15">
        <v>19</v>
      </c>
      <c r="L213" s="21">
        <v>12</v>
      </c>
      <c r="M213" s="15"/>
      <c r="N213" s="15"/>
      <c r="O213" s="15"/>
      <c r="P213" s="15"/>
      <c r="Q213" s="15"/>
      <c r="R213" s="21"/>
      <c r="S213" s="15">
        <f>C213+D213+E213+F213+G213+H213+I213+J213+K213+L213+M213+N213+O213+P213+Q213+R213</f>
        <v>209</v>
      </c>
      <c r="T213" s="72"/>
    </row>
    <row r="214" spans="1:20" x14ac:dyDescent="0.25">
      <c r="A214" s="100" t="s">
        <v>58</v>
      </c>
      <c r="B214" s="66">
        <v>2015</v>
      </c>
      <c r="C214" s="15">
        <v>12</v>
      </c>
      <c r="D214" s="21">
        <v>12</v>
      </c>
      <c r="E214" s="15">
        <v>3</v>
      </c>
      <c r="F214" s="21">
        <v>10</v>
      </c>
      <c r="G214" s="15">
        <v>6</v>
      </c>
      <c r="H214" s="21">
        <v>3</v>
      </c>
      <c r="I214" s="15">
        <v>71</v>
      </c>
      <c r="J214" s="21">
        <v>26</v>
      </c>
      <c r="K214" s="15">
        <v>18</v>
      </c>
      <c r="L214" s="21">
        <v>19</v>
      </c>
      <c r="M214" s="15"/>
      <c r="N214" s="15"/>
      <c r="O214" s="15"/>
      <c r="P214" s="15"/>
      <c r="Q214" s="15"/>
      <c r="R214" s="21"/>
      <c r="S214" s="15">
        <f>C214+D214+E214+F214+G214+H214+I214+J214+K214+L214</f>
        <v>180</v>
      </c>
    </row>
    <row r="215" spans="1:20" x14ac:dyDescent="0.25">
      <c r="A215" s="100" t="s">
        <v>59</v>
      </c>
      <c r="B215" s="67" t="s">
        <v>50</v>
      </c>
      <c r="C215" s="15">
        <f t="shared" ref="C215:K215" si="78">C213-C214</f>
        <v>2</v>
      </c>
      <c r="D215" s="15">
        <f t="shared" si="78"/>
        <v>1</v>
      </c>
      <c r="E215" s="21">
        <f t="shared" si="78"/>
        <v>4</v>
      </c>
      <c r="F215" s="15">
        <f t="shared" si="78"/>
        <v>4</v>
      </c>
      <c r="G215" s="15">
        <f t="shared" si="78"/>
        <v>-4</v>
      </c>
      <c r="H215" s="15">
        <f t="shared" si="78"/>
        <v>1</v>
      </c>
      <c r="I215" s="15">
        <f t="shared" si="78"/>
        <v>12</v>
      </c>
      <c r="J215" s="21">
        <f t="shared" si="78"/>
        <v>15</v>
      </c>
      <c r="K215" s="15">
        <f t="shared" si="78"/>
        <v>1</v>
      </c>
      <c r="L215" s="15">
        <f>L213-L214</f>
        <v>-7</v>
      </c>
      <c r="M215" s="15"/>
      <c r="N215" s="15"/>
      <c r="O215" s="15"/>
      <c r="P215" s="15"/>
      <c r="Q215" s="15"/>
      <c r="R215" s="21"/>
      <c r="S215" s="15">
        <f>S213-S214</f>
        <v>29</v>
      </c>
    </row>
    <row r="216" spans="1:20" ht="13.8" thickBot="1" x14ac:dyDescent="0.3">
      <c r="A216" s="101"/>
      <c r="B216" s="68" t="s">
        <v>9</v>
      </c>
      <c r="C216" s="18">
        <f t="shared" ref="C216:K216" si="79">C215/C214</f>
        <v>0.16666666666666666</v>
      </c>
      <c r="D216" s="18">
        <f t="shared" si="79"/>
        <v>8.3333333333333329E-2</v>
      </c>
      <c r="E216" s="18">
        <f>E215/E214</f>
        <v>1.3333333333333333</v>
      </c>
      <c r="F216" s="18">
        <f>F215/F214</f>
        <v>0.4</v>
      </c>
      <c r="G216" s="18">
        <f>G215/G214</f>
        <v>-0.66666666666666663</v>
      </c>
      <c r="H216" s="18">
        <f>H215/H214</f>
        <v>0.33333333333333331</v>
      </c>
      <c r="I216" s="18">
        <f t="shared" si="79"/>
        <v>0.16901408450704225</v>
      </c>
      <c r="J216" s="18">
        <f t="shared" si="79"/>
        <v>0.57692307692307687</v>
      </c>
      <c r="K216" s="18">
        <f t="shared" si="79"/>
        <v>5.5555555555555552E-2</v>
      </c>
      <c r="L216" s="18">
        <f>L215/L214</f>
        <v>-0.36842105263157893</v>
      </c>
      <c r="M216" s="18"/>
      <c r="N216" s="18"/>
      <c r="O216" s="18"/>
      <c r="P216" s="18"/>
      <c r="Q216" s="18"/>
      <c r="R216" s="30"/>
      <c r="S216" s="18">
        <f>S215/S214</f>
        <v>0.16111111111111112</v>
      </c>
    </row>
    <row r="217" spans="1:20" x14ac:dyDescent="0.25">
      <c r="A217" s="102"/>
      <c r="B217" s="66">
        <v>2016</v>
      </c>
      <c r="C217" s="15">
        <v>36</v>
      </c>
      <c r="D217" s="21">
        <v>32</v>
      </c>
      <c r="E217" s="15">
        <v>21</v>
      </c>
      <c r="F217" s="21">
        <v>29</v>
      </c>
      <c r="G217" s="15">
        <v>24</v>
      </c>
      <c r="H217" s="21">
        <v>9</v>
      </c>
      <c r="I217" s="15">
        <v>118</v>
      </c>
      <c r="J217" s="21">
        <v>63</v>
      </c>
      <c r="K217" s="15">
        <v>38</v>
      </c>
      <c r="L217" s="15">
        <v>23</v>
      </c>
      <c r="M217" s="15"/>
      <c r="N217" s="15"/>
      <c r="O217" s="15"/>
      <c r="P217" s="15"/>
      <c r="Q217" s="15"/>
      <c r="R217" s="21"/>
      <c r="S217" s="15">
        <f>C217+D217+E217+F217+G217+H217+I217+J217+K217+L217+M217+N217+O217+P217+Q217+R217</f>
        <v>393</v>
      </c>
    </row>
    <row r="218" spans="1:20" x14ac:dyDescent="0.25">
      <c r="A218" s="103" t="s">
        <v>60</v>
      </c>
      <c r="B218" s="66">
        <v>2015</v>
      </c>
      <c r="C218" s="15">
        <v>29</v>
      </c>
      <c r="D218" s="21">
        <v>67</v>
      </c>
      <c r="E218" s="15">
        <v>30</v>
      </c>
      <c r="F218" s="21">
        <v>33</v>
      </c>
      <c r="G218" s="15">
        <v>31</v>
      </c>
      <c r="H218" s="21">
        <v>18</v>
      </c>
      <c r="I218" s="15">
        <v>183</v>
      </c>
      <c r="J218" s="21">
        <v>71</v>
      </c>
      <c r="K218" s="15">
        <v>13</v>
      </c>
      <c r="L218" s="15">
        <v>59</v>
      </c>
      <c r="M218" s="15"/>
      <c r="N218" s="15"/>
      <c r="O218" s="15"/>
      <c r="P218" s="15"/>
      <c r="Q218" s="15"/>
      <c r="R218" s="21"/>
      <c r="S218" s="15">
        <f>C218+D218+E218+F218+G218+H218+I218+J218+K218+L218</f>
        <v>534</v>
      </c>
    </row>
    <row r="219" spans="1:20" x14ac:dyDescent="0.25">
      <c r="A219" s="102"/>
      <c r="B219" s="67" t="s">
        <v>50</v>
      </c>
      <c r="C219" s="15">
        <f t="shared" ref="C219:L219" si="80">C217-C218</f>
        <v>7</v>
      </c>
      <c r="D219" s="15">
        <f t="shared" si="80"/>
        <v>-35</v>
      </c>
      <c r="E219" s="21">
        <f t="shared" si="80"/>
        <v>-9</v>
      </c>
      <c r="F219" s="15">
        <f t="shared" si="80"/>
        <v>-4</v>
      </c>
      <c r="G219" s="15">
        <f t="shared" si="80"/>
        <v>-7</v>
      </c>
      <c r="H219" s="15">
        <f t="shared" si="80"/>
        <v>-9</v>
      </c>
      <c r="I219" s="15">
        <f t="shared" si="80"/>
        <v>-65</v>
      </c>
      <c r="J219" s="21">
        <f t="shared" si="80"/>
        <v>-8</v>
      </c>
      <c r="K219" s="15">
        <f t="shared" si="80"/>
        <v>25</v>
      </c>
      <c r="L219" s="15">
        <f t="shared" si="80"/>
        <v>-36</v>
      </c>
      <c r="M219" s="15"/>
      <c r="N219" s="15"/>
      <c r="O219" s="15"/>
      <c r="P219" s="15"/>
      <c r="Q219" s="15"/>
      <c r="R219" s="21"/>
      <c r="S219" s="15">
        <f>S217-S218</f>
        <v>-141</v>
      </c>
    </row>
    <row r="220" spans="1:20" ht="13.8" thickBot="1" x14ac:dyDescent="0.3">
      <c r="A220" s="101"/>
      <c r="B220" s="68" t="s">
        <v>9</v>
      </c>
      <c r="C220" s="18">
        <f t="shared" ref="C220:L220" si="81">C219/C218</f>
        <v>0.2413793103448276</v>
      </c>
      <c r="D220" s="18">
        <f t="shared" si="81"/>
        <v>-0.52238805970149249</v>
      </c>
      <c r="E220" s="18">
        <f t="shared" si="81"/>
        <v>-0.3</v>
      </c>
      <c r="F220" s="18">
        <f t="shared" si="81"/>
        <v>-0.12121212121212122</v>
      </c>
      <c r="G220" s="18">
        <f t="shared" si="81"/>
        <v>-0.22580645161290322</v>
      </c>
      <c r="H220" s="18">
        <f>H219/H218</f>
        <v>-0.5</v>
      </c>
      <c r="I220" s="18">
        <f t="shared" si="81"/>
        <v>-0.3551912568306011</v>
      </c>
      <c r="J220" s="18">
        <f t="shared" si="81"/>
        <v>-0.11267605633802817</v>
      </c>
      <c r="K220" s="18">
        <f t="shared" si="81"/>
        <v>1.9230769230769231</v>
      </c>
      <c r="L220" s="18">
        <f t="shared" si="81"/>
        <v>-0.61016949152542377</v>
      </c>
      <c r="M220" s="18"/>
      <c r="N220" s="18"/>
      <c r="O220" s="18"/>
      <c r="P220" s="18"/>
      <c r="Q220" s="18"/>
      <c r="R220" s="30"/>
      <c r="S220" s="18">
        <f>S219/S218</f>
        <v>-0.2640449438202247</v>
      </c>
    </row>
    <row r="221" spans="1:20" x14ac:dyDescent="0.25">
      <c r="A221" s="102"/>
      <c r="B221" s="66">
        <v>2016</v>
      </c>
      <c r="C221" s="15">
        <v>60</v>
      </c>
      <c r="D221" s="21">
        <v>87</v>
      </c>
      <c r="E221" s="15">
        <v>41</v>
      </c>
      <c r="F221" s="21">
        <v>30</v>
      </c>
      <c r="G221" s="15">
        <v>27</v>
      </c>
      <c r="H221" s="21">
        <v>19</v>
      </c>
      <c r="I221" s="15">
        <v>354</v>
      </c>
      <c r="J221" s="21">
        <v>219</v>
      </c>
      <c r="K221" s="15">
        <v>35</v>
      </c>
      <c r="L221" s="21">
        <v>36</v>
      </c>
      <c r="M221" s="15"/>
      <c r="N221" s="15"/>
      <c r="O221" s="15"/>
      <c r="P221" s="15"/>
      <c r="Q221" s="15"/>
      <c r="R221" s="21"/>
      <c r="S221" s="15">
        <f>C221+D221+E221+F221+G221+H221+I221+J221+K221+L221+M221+N221+O221+P221+Q221+R221</f>
        <v>908</v>
      </c>
    </row>
    <row r="222" spans="1:20" x14ac:dyDescent="0.25">
      <c r="A222" s="100" t="s">
        <v>61</v>
      </c>
      <c r="B222" s="66">
        <v>2015</v>
      </c>
      <c r="C222" s="15">
        <v>24</v>
      </c>
      <c r="D222" s="21">
        <v>74</v>
      </c>
      <c r="E222" s="15">
        <v>31</v>
      </c>
      <c r="F222" s="21">
        <v>53</v>
      </c>
      <c r="G222" s="15">
        <v>34</v>
      </c>
      <c r="H222" s="21">
        <v>13</v>
      </c>
      <c r="I222" s="15">
        <v>289</v>
      </c>
      <c r="J222" s="21">
        <v>271</v>
      </c>
      <c r="K222" s="15">
        <v>35</v>
      </c>
      <c r="L222" s="21">
        <v>74</v>
      </c>
      <c r="M222" s="15"/>
      <c r="N222" s="15"/>
      <c r="O222" s="15"/>
      <c r="P222" s="15"/>
      <c r="Q222" s="15"/>
      <c r="R222" s="21"/>
      <c r="S222" s="15">
        <f>C222+D222+E222+F222+G222+H222+I222+J222+K222+L222</f>
        <v>898</v>
      </c>
    </row>
    <row r="223" spans="1:20" x14ac:dyDescent="0.25">
      <c r="A223" s="100" t="s">
        <v>62</v>
      </c>
      <c r="B223" s="67" t="s">
        <v>50</v>
      </c>
      <c r="C223" s="15">
        <f t="shared" ref="C223:L223" si="82">C221-C222</f>
        <v>36</v>
      </c>
      <c r="D223" s="15">
        <f t="shared" si="82"/>
        <v>13</v>
      </c>
      <c r="E223" s="21">
        <f t="shared" si="82"/>
        <v>10</v>
      </c>
      <c r="F223" s="15">
        <f t="shared" si="82"/>
        <v>-23</v>
      </c>
      <c r="G223" s="15">
        <f t="shared" si="82"/>
        <v>-7</v>
      </c>
      <c r="H223" s="15">
        <f t="shared" si="82"/>
        <v>6</v>
      </c>
      <c r="I223" s="15">
        <f t="shared" si="82"/>
        <v>65</v>
      </c>
      <c r="J223" s="21">
        <f t="shared" si="82"/>
        <v>-52</v>
      </c>
      <c r="K223" s="15">
        <f t="shared" si="82"/>
        <v>0</v>
      </c>
      <c r="L223" s="15">
        <f t="shared" si="82"/>
        <v>-38</v>
      </c>
      <c r="M223" s="15"/>
      <c r="N223" s="15"/>
      <c r="O223" s="15"/>
      <c r="P223" s="15"/>
      <c r="Q223" s="15"/>
      <c r="R223" s="21"/>
      <c r="S223" s="15">
        <f>S221-S222</f>
        <v>10</v>
      </c>
    </row>
    <row r="224" spans="1:20" ht="13.8" thickBot="1" x14ac:dyDescent="0.3">
      <c r="A224" s="101"/>
      <c r="B224" s="68" t="s">
        <v>9</v>
      </c>
      <c r="C224" s="18">
        <f t="shared" ref="C224:L224" si="83">C223/C222</f>
        <v>1.5</v>
      </c>
      <c r="D224" s="18">
        <f t="shared" si="83"/>
        <v>0.17567567567567569</v>
      </c>
      <c r="E224" s="18">
        <f t="shared" si="83"/>
        <v>0.32258064516129031</v>
      </c>
      <c r="F224" s="18">
        <f t="shared" si="83"/>
        <v>-0.43396226415094341</v>
      </c>
      <c r="G224" s="18">
        <f t="shared" si="83"/>
        <v>-0.20588235294117646</v>
      </c>
      <c r="H224" s="18">
        <f>H223/H222</f>
        <v>0.46153846153846156</v>
      </c>
      <c r="I224" s="18">
        <f t="shared" si="83"/>
        <v>0.22491349480968859</v>
      </c>
      <c r="J224" s="18">
        <f t="shared" si="83"/>
        <v>-0.1918819188191882</v>
      </c>
      <c r="K224" s="18">
        <f t="shared" si="83"/>
        <v>0</v>
      </c>
      <c r="L224" s="18">
        <f t="shared" si="83"/>
        <v>-0.51351351351351349</v>
      </c>
      <c r="M224" s="18"/>
      <c r="N224" s="18"/>
      <c r="O224" s="18"/>
      <c r="P224" s="18"/>
      <c r="Q224" s="18"/>
      <c r="R224" s="30"/>
      <c r="S224" s="18">
        <f>S223/S222</f>
        <v>1.1135857461024499E-2</v>
      </c>
    </row>
    <row r="225" spans="1:19" x14ac:dyDescent="0.25">
      <c r="A225" s="102"/>
      <c r="B225" s="66">
        <v>2016</v>
      </c>
      <c r="C225" s="15">
        <v>3</v>
      </c>
      <c r="D225" s="21">
        <v>4</v>
      </c>
      <c r="E225" s="15">
        <v>0</v>
      </c>
      <c r="F225" s="21">
        <v>5</v>
      </c>
      <c r="G225" s="15">
        <v>1</v>
      </c>
      <c r="H225" s="21">
        <v>0</v>
      </c>
      <c r="I225" s="15">
        <v>19</v>
      </c>
      <c r="J225" s="21">
        <v>3</v>
      </c>
      <c r="K225" s="15">
        <v>5</v>
      </c>
      <c r="L225" s="21">
        <v>4</v>
      </c>
      <c r="M225" s="15"/>
      <c r="N225" s="15"/>
      <c r="O225" s="15"/>
      <c r="P225" s="15"/>
      <c r="Q225" s="15"/>
      <c r="R225" s="21"/>
      <c r="S225" s="15">
        <f>C225+D225+E225+F225+G225+H225+I225+J225+K225+L225+M225+N225+O225+P225+Q225+R225</f>
        <v>44</v>
      </c>
    </row>
    <row r="226" spans="1:19" x14ac:dyDescent="0.25">
      <c r="A226" s="100" t="s">
        <v>63</v>
      </c>
      <c r="B226" s="66">
        <v>2015</v>
      </c>
      <c r="C226" s="15">
        <v>5</v>
      </c>
      <c r="D226" s="21">
        <v>4</v>
      </c>
      <c r="E226" s="15">
        <v>4</v>
      </c>
      <c r="F226" s="21">
        <v>7</v>
      </c>
      <c r="G226" s="15">
        <v>0</v>
      </c>
      <c r="H226" s="21">
        <v>0</v>
      </c>
      <c r="I226" s="15">
        <v>36</v>
      </c>
      <c r="J226" s="21">
        <v>16</v>
      </c>
      <c r="K226" s="15">
        <v>1</v>
      </c>
      <c r="L226" s="21">
        <v>7</v>
      </c>
      <c r="M226" s="15"/>
      <c r="N226" s="15"/>
      <c r="O226" s="15"/>
      <c r="P226" s="15"/>
      <c r="Q226" s="15"/>
      <c r="R226" s="21"/>
      <c r="S226" s="15">
        <f>C226+D226+E226+F226+G226+H226+I226+J226+K226+L226</f>
        <v>80</v>
      </c>
    </row>
    <row r="227" spans="1:19" x14ac:dyDescent="0.25">
      <c r="A227" s="100" t="s">
        <v>64</v>
      </c>
      <c r="B227" s="67" t="s">
        <v>50</v>
      </c>
      <c r="C227" s="15">
        <f t="shared" ref="C227:L227" si="84">C225-C226</f>
        <v>-2</v>
      </c>
      <c r="D227" s="15">
        <f t="shared" si="84"/>
        <v>0</v>
      </c>
      <c r="E227" s="21">
        <f t="shared" si="84"/>
        <v>-4</v>
      </c>
      <c r="F227" s="15">
        <f t="shared" si="84"/>
        <v>-2</v>
      </c>
      <c r="G227" s="15">
        <f t="shared" si="84"/>
        <v>1</v>
      </c>
      <c r="H227" s="15">
        <f t="shared" si="84"/>
        <v>0</v>
      </c>
      <c r="I227" s="15">
        <f t="shared" si="84"/>
        <v>-17</v>
      </c>
      <c r="J227" s="21">
        <f t="shared" si="84"/>
        <v>-13</v>
      </c>
      <c r="K227" s="15">
        <f t="shared" si="84"/>
        <v>4</v>
      </c>
      <c r="L227" s="15">
        <f t="shared" si="84"/>
        <v>-3</v>
      </c>
      <c r="M227" s="15"/>
      <c r="N227" s="15"/>
      <c r="O227" s="15"/>
      <c r="P227" s="15"/>
      <c r="Q227" s="15"/>
      <c r="R227" s="21"/>
      <c r="S227" s="15">
        <f>S225-S226</f>
        <v>-36</v>
      </c>
    </row>
    <row r="228" spans="1:19" ht="13.8" thickBot="1" x14ac:dyDescent="0.3">
      <c r="A228" s="101"/>
      <c r="B228" s="68" t="s">
        <v>9</v>
      </c>
      <c r="C228" s="18">
        <f t="shared" ref="C228:L228" si="85">C227/C226</f>
        <v>-0.4</v>
      </c>
      <c r="D228" s="18">
        <f t="shared" si="85"/>
        <v>0</v>
      </c>
      <c r="E228" s="18">
        <f t="shared" si="85"/>
        <v>-1</v>
      </c>
      <c r="F228" s="18">
        <f t="shared" si="85"/>
        <v>-0.2857142857142857</v>
      </c>
      <c r="G228" s="18">
        <v>0</v>
      </c>
      <c r="H228" s="18">
        <v>0</v>
      </c>
      <c r="I228" s="18">
        <f t="shared" si="85"/>
        <v>-0.47222222222222221</v>
      </c>
      <c r="J228" s="18">
        <f t="shared" si="85"/>
        <v>-0.8125</v>
      </c>
      <c r="K228" s="18">
        <f t="shared" si="85"/>
        <v>4</v>
      </c>
      <c r="L228" s="18">
        <f t="shared" si="85"/>
        <v>-0.42857142857142855</v>
      </c>
      <c r="M228" s="18"/>
      <c r="N228" s="18"/>
      <c r="O228" s="18"/>
      <c r="P228" s="18"/>
      <c r="Q228" s="18"/>
      <c r="R228" s="30"/>
      <c r="S228" s="18">
        <f>S227/S226</f>
        <v>-0.45</v>
      </c>
    </row>
    <row r="229" spans="1:19" ht="13.8" thickBot="1" x14ac:dyDescent="0.3">
      <c r="A229" s="104" t="s">
        <v>119</v>
      </c>
      <c r="B229" s="20"/>
      <c r="C229" s="20"/>
      <c r="D229" s="20"/>
      <c r="E229" s="20"/>
      <c r="F229" s="20"/>
      <c r="G229" s="20"/>
      <c r="H229" s="20"/>
      <c r="I229" s="20"/>
      <c r="J229" s="46"/>
      <c r="K229" s="20"/>
      <c r="L229" s="20"/>
      <c r="M229" s="20"/>
      <c r="N229" s="20"/>
      <c r="O229" s="20"/>
      <c r="P229" s="20"/>
      <c r="Q229" s="20"/>
      <c r="R229" s="20"/>
      <c r="S229" s="20"/>
    </row>
    <row r="230" spans="1:19" ht="21" thickBot="1" x14ac:dyDescent="0.3">
      <c r="A230" s="96"/>
      <c r="B230" s="65"/>
      <c r="C230" s="25" t="s">
        <v>120</v>
      </c>
      <c r="D230" s="22" t="s">
        <v>121</v>
      </c>
      <c r="E230" s="22" t="s">
        <v>122</v>
      </c>
      <c r="F230" s="22" t="s">
        <v>123</v>
      </c>
      <c r="G230" s="23" t="s">
        <v>124</v>
      </c>
      <c r="H230" s="47" t="s">
        <v>125</v>
      </c>
      <c r="I230" s="22"/>
      <c r="J230" s="23"/>
      <c r="K230" s="27"/>
      <c r="L230" s="28"/>
      <c r="M230" s="27"/>
      <c r="N230" s="27"/>
      <c r="O230" s="27"/>
      <c r="P230" s="27"/>
      <c r="Q230" s="27"/>
      <c r="R230" s="28"/>
      <c r="S230" s="27" t="s">
        <v>48</v>
      </c>
    </row>
    <row r="231" spans="1:19" x14ac:dyDescent="0.25">
      <c r="A231" s="97"/>
      <c r="B231" s="66">
        <v>2016</v>
      </c>
      <c r="C231" s="15">
        <f t="shared" ref="C231:H232" si="86">C235+C239+C247+C251+C255+C259+C263</f>
        <v>152</v>
      </c>
      <c r="D231" s="15">
        <f t="shared" si="86"/>
        <v>1628</v>
      </c>
      <c r="E231" s="15">
        <f t="shared" si="86"/>
        <v>248</v>
      </c>
      <c r="F231" s="15">
        <f t="shared" si="86"/>
        <v>162</v>
      </c>
      <c r="G231" s="15">
        <f t="shared" si="86"/>
        <v>252</v>
      </c>
      <c r="H231" s="15">
        <f t="shared" si="86"/>
        <v>231</v>
      </c>
      <c r="I231" s="15"/>
      <c r="J231" s="15"/>
      <c r="K231" s="15"/>
      <c r="L231" s="15"/>
      <c r="M231" s="15"/>
      <c r="N231" s="15"/>
      <c r="O231" s="15"/>
      <c r="P231" s="15"/>
      <c r="Q231" s="15"/>
      <c r="R231" s="29"/>
      <c r="S231" s="15">
        <f>S235+S239+S247+S251+S255+S259+S263</f>
        <v>2673</v>
      </c>
    </row>
    <row r="232" spans="1:19" x14ac:dyDescent="0.25">
      <c r="A232" s="105" t="s">
        <v>49</v>
      </c>
      <c r="B232" s="66">
        <v>2015</v>
      </c>
      <c r="C232" s="15">
        <f t="shared" si="86"/>
        <v>149</v>
      </c>
      <c r="D232" s="15">
        <f t="shared" si="86"/>
        <v>1794</v>
      </c>
      <c r="E232" s="15">
        <f t="shared" si="86"/>
        <v>250</v>
      </c>
      <c r="F232" s="15">
        <f t="shared" si="86"/>
        <v>186</v>
      </c>
      <c r="G232" s="29">
        <f t="shared" si="86"/>
        <v>220</v>
      </c>
      <c r="H232" s="15">
        <f>SUM(H236,H240,H244,H248,H252,H256,H260,H264)</f>
        <v>324</v>
      </c>
      <c r="I232" s="15"/>
      <c r="J232" s="15"/>
      <c r="K232" s="15"/>
      <c r="L232" s="15"/>
      <c r="M232" s="15"/>
      <c r="N232" s="15"/>
      <c r="O232" s="15"/>
      <c r="P232" s="15"/>
      <c r="Q232" s="15"/>
      <c r="R232" s="29"/>
      <c r="S232" s="15">
        <f>SUM(C232:H232)</f>
        <v>2923</v>
      </c>
    </row>
    <row r="233" spans="1:19" x14ac:dyDescent="0.25">
      <c r="A233" s="97"/>
      <c r="B233" s="67" t="s">
        <v>50</v>
      </c>
      <c r="C233" s="15">
        <f t="shared" ref="C233:H233" si="87">C231-C232</f>
        <v>3</v>
      </c>
      <c r="D233" s="15">
        <f t="shared" si="87"/>
        <v>-166</v>
      </c>
      <c r="E233" s="15">
        <f t="shared" si="87"/>
        <v>-2</v>
      </c>
      <c r="F233" s="15">
        <f t="shared" si="87"/>
        <v>-24</v>
      </c>
      <c r="G233" s="15">
        <f t="shared" si="87"/>
        <v>32</v>
      </c>
      <c r="H233" s="15">
        <f t="shared" si="87"/>
        <v>-93</v>
      </c>
      <c r="I233" s="15"/>
      <c r="J233" s="21"/>
      <c r="K233" s="15"/>
      <c r="L233" s="21"/>
      <c r="M233" s="15"/>
      <c r="N233" s="15"/>
      <c r="O233" s="15"/>
      <c r="P233" s="15"/>
      <c r="Q233" s="15"/>
      <c r="R233" s="21"/>
      <c r="S233" s="15">
        <f>S231-S232</f>
        <v>-250</v>
      </c>
    </row>
    <row r="234" spans="1:19" ht="13.8" thickBot="1" x14ac:dyDescent="0.3">
      <c r="A234" s="99"/>
      <c r="B234" s="68" t="s">
        <v>9</v>
      </c>
      <c r="C234" s="18">
        <f t="shared" ref="C234:H234" si="88">C233/C232</f>
        <v>2.0134228187919462E-2</v>
      </c>
      <c r="D234" s="18">
        <f t="shared" si="88"/>
        <v>-9.2530657748049056E-2</v>
      </c>
      <c r="E234" s="18">
        <f t="shared" si="88"/>
        <v>-8.0000000000000002E-3</v>
      </c>
      <c r="F234" s="18">
        <f t="shared" si="88"/>
        <v>-0.12903225806451613</v>
      </c>
      <c r="G234" s="18">
        <f t="shared" si="88"/>
        <v>0.14545454545454545</v>
      </c>
      <c r="H234" s="18">
        <f t="shared" si="88"/>
        <v>-0.28703703703703703</v>
      </c>
      <c r="I234" s="18"/>
      <c r="J234" s="30"/>
      <c r="K234" s="18"/>
      <c r="L234" s="30"/>
      <c r="M234" s="18"/>
      <c r="N234" s="18"/>
      <c r="O234" s="18"/>
      <c r="P234" s="18"/>
      <c r="Q234" s="18"/>
      <c r="R234" s="30"/>
      <c r="S234" s="18">
        <f>S233/S232</f>
        <v>-8.5528566541224774E-2</v>
      </c>
    </row>
    <row r="235" spans="1:19" x14ac:dyDescent="0.25">
      <c r="A235" s="97"/>
      <c r="B235" s="66">
        <v>2016</v>
      </c>
      <c r="C235" s="15">
        <v>7</v>
      </c>
      <c r="D235" s="15">
        <v>14</v>
      </c>
      <c r="E235" s="15">
        <v>8</v>
      </c>
      <c r="F235" s="15">
        <v>6</v>
      </c>
      <c r="G235" s="21">
        <v>3</v>
      </c>
      <c r="H235" s="15">
        <v>8</v>
      </c>
      <c r="I235" s="15"/>
      <c r="J235" s="21"/>
      <c r="K235" s="15"/>
      <c r="L235" s="21"/>
      <c r="M235" s="15"/>
      <c r="N235" s="15"/>
      <c r="O235" s="15"/>
      <c r="P235" s="15"/>
      <c r="Q235" s="15"/>
      <c r="R235" s="21"/>
      <c r="S235" s="15">
        <f>C235+D235+E235+F235+G235+H235+I235+J235+K235+L235+M235+N235+O235+P235+Q235+R235</f>
        <v>46</v>
      </c>
    </row>
    <row r="236" spans="1:19" x14ac:dyDescent="0.25">
      <c r="A236" s="100" t="s">
        <v>51</v>
      </c>
      <c r="B236" s="66">
        <v>2015</v>
      </c>
      <c r="C236" s="15">
        <v>6</v>
      </c>
      <c r="D236" s="15">
        <v>15</v>
      </c>
      <c r="E236" s="15">
        <v>7</v>
      </c>
      <c r="F236" s="15">
        <v>12</v>
      </c>
      <c r="G236" s="21">
        <v>12</v>
      </c>
      <c r="H236" s="15">
        <v>7</v>
      </c>
      <c r="I236" s="15"/>
      <c r="J236" s="21"/>
      <c r="K236" s="15"/>
      <c r="L236" s="21"/>
      <c r="M236" s="15"/>
      <c r="N236" s="15"/>
      <c r="O236" s="15"/>
      <c r="P236" s="15"/>
      <c r="Q236" s="15"/>
      <c r="R236" s="21"/>
      <c r="S236" s="15">
        <f>C236+D236+E236+F236+G236+H236</f>
        <v>59</v>
      </c>
    </row>
    <row r="237" spans="1:19" x14ac:dyDescent="0.25">
      <c r="A237" s="100" t="s">
        <v>52</v>
      </c>
      <c r="B237" s="67" t="s">
        <v>50</v>
      </c>
      <c r="C237" s="15">
        <f t="shared" ref="C237:H237" si="89">C235-C236</f>
        <v>1</v>
      </c>
      <c r="D237" s="15">
        <f t="shared" si="89"/>
        <v>-1</v>
      </c>
      <c r="E237" s="21">
        <f t="shared" si="89"/>
        <v>1</v>
      </c>
      <c r="F237" s="15">
        <f t="shared" si="89"/>
        <v>-6</v>
      </c>
      <c r="G237" s="15">
        <f t="shared" si="89"/>
        <v>-9</v>
      </c>
      <c r="H237" s="15">
        <f t="shared" si="89"/>
        <v>1</v>
      </c>
      <c r="I237" s="15"/>
      <c r="J237" s="21"/>
      <c r="K237" s="15"/>
      <c r="L237" s="15"/>
      <c r="M237" s="15"/>
      <c r="N237" s="15"/>
      <c r="O237" s="15"/>
      <c r="P237" s="15"/>
      <c r="Q237" s="15"/>
      <c r="R237" s="21"/>
      <c r="S237" s="15">
        <f>S235-S236</f>
        <v>-13</v>
      </c>
    </row>
    <row r="238" spans="1:19" ht="13.8" thickBot="1" x14ac:dyDescent="0.3">
      <c r="A238" s="101"/>
      <c r="B238" s="68" t="s">
        <v>9</v>
      </c>
      <c r="C238" s="18">
        <f t="shared" ref="C238:H238" si="90">C237/C236</f>
        <v>0.16666666666666666</v>
      </c>
      <c r="D238" s="18">
        <f t="shared" si="90"/>
        <v>-6.6666666666666666E-2</v>
      </c>
      <c r="E238" s="18">
        <f t="shared" si="90"/>
        <v>0.14285714285714285</v>
      </c>
      <c r="F238" s="18">
        <f t="shared" si="90"/>
        <v>-0.5</v>
      </c>
      <c r="G238" s="18">
        <f t="shared" si="90"/>
        <v>-0.75</v>
      </c>
      <c r="H238" s="18">
        <f t="shared" si="90"/>
        <v>0.14285714285714285</v>
      </c>
      <c r="I238" s="18"/>
      <c r="J238" s="18"/>
      <c r="K238" s="18"/>
      <c r="L238" s="18"/>
      <c r="M238" s="18"/>
      <c r="N238" s="18"/>
      <c r="O238" s="18"/>
      <c r="P238" s="18"/>
      <c r="Q238" s="18"/>
      <c r="R238" s="30"/>
      <c r="S238" s="18">
        <f>S237/S236</f>
        <v>-0.22033898305084745</v>
      </c>
    </row>
    <row r="239" spans="1:19" x14ac:dyDescent="0.25">
      <c r="A239" s="102"/>
      <c r="B239" s="66">
        <v>2016</v>
      </c>
      <c r="C239" s="15">
        <v>1</v>
      </c>
      <c r="D239" s="15">
        <v>6</v>
      </c>
      <c r="E239" s="15">
        <v>1</v>
      </c>
      <c r="F239" s="15">
        <v>1</v>
      </c>
      <c r="G239" s="21">
        <v>1</v>
      </c>
      <c r="H239" s="15">
        <v>0</v>
      </c>
      <c r="I239" s="15"/>
      <c r="J239" s="21"/>
      <c r="K239" s="15"/>
      <c r="L239" s="21"/>
      <c r="M239" s="15"/>
      <c r="N239" s="15"/>
      <c r="O239" s="15"/>
      <c r="P239" s="15"/>
      <c r="Q239" s="15"/>
      <c r="R239" s="21"/>
      <c r="S239" s="15">
        <f>C239+D239+E239+F239+G239+H239+I239+J239+K239+L239+M239+N239+O239+P239+Q239+R239</f>
        <v>10</v>
      </c>
    </row>
    <row r="240" spans="1:19" x14ac:dyDescent="0.25">
      <c r="A240" s="100" t="s">
        <v>53</v>
      </c>
      <c r="B240" s="66">
        <v>2015</v>
      </c>
      <c r="C240" s="15">
        <v>0</v>
      </c>
      <c r="D240" s="15">
        <v>3</v>
      </c>
      <c r="E240" s="15">
        <v>0</v>
      </c>
      <c r="F240" s="15">
        <v>0</v>
      </c>
      <c r="G240" s="21">
        <v>2</v>
      </c>
      <c r="H240" s="15">
        <v>0</v>
      </c>
      <c r="I240" s="15"/>
      <c r="J240" s="21"/>
      <c r="K240" s="15"/>
      <c r="L240" s="21"/>
      <c r="M240" s="15"/>
      <c r="N240" s="15"/>
      <c r="O240" s="15"/>
      <c r="P240" s="15"/>
      <c r="Q240" s="15"/>
      <c r="R240" s="21"/>
      <c r="S240" s="15">
        <f>C240+D240+E240+F240+G240+H240</f>
        <v>5</v>
      </c>
    </row>
    <row r="241" spans="1:19" x14ac:dyDescent="0.25">
      <c r="A241" s="100" t="s">
        <v>54</v>
      </c>
      <c r="B241" s="67" t="s">
        <v>50</v>
      </c>
      <c r="C241" s="15">
        <f t="shared" ref="C241:H241" si="91">C239-C240</f>
        <v>1</v>
      </c>
      <c r="D241" s="15">
        <f t="shared" si="91"/>
        <v>3</v>
      </c>
      <c r="E241" s="21">
        <f t="shared" si="91"/>
        <v>1</v>
      </c>
      <c r="F241" s="15">
        <f t="shared" si="91"/>
        <v>1</v>
      </c>
      <c r="G241" s="15">
        <f t="shared" si="91"/>
        <v>-1</v>
      </c>
      <c r="H241" s="15">
        <f t="shared" si="91"/>
        <v>0</v>
      </c>
      <c r="I241" s="15"/>
      <c r="J241" s="21"/>
      <c r="K241" s="15"/>
      <c r="L241" s="15"/>
      <c r="M241" s="15"/>
      <c r="N241" s="15"/>
      <c r="O241" s="15"/>
      <c r="P241" s="15"/>
      <c r="Q241" s="15"/>
      <c r="R241" s="21"/>
      <c r="S241" s="15">
        <f>S239-S240</f>
        <v>5</v>
      </c>
    </row>
    <row r="242" spans="1:19" ht="13.8" thickBot="1" x14ac:dyDescent="0.3">
      <c r="A242" s="101"/>
      <c r="B242" s="68" t="s">
        <v>9</v>
      </c>
      <c r="C242" s="18" t="e">
        <f>C241/C240</f>
        <v>#DIV/0!</v>
      </c>
      <c r="D242" s="18">
        <f>D241/D240</f>
        <v>1</v>
      </c>
      <c r="E242" s="18">
        <v>0</v>
      </c>
      <c r="F242" s="18">
        <v>0</v>
      </c>
      <c r="G242" s="18">
        <f>G241/G240</f>
        <v>-0.5</v>
      </c>
      <c r="H242" s="18">
        <v>0</v>
      </c>
      <c r="I242" s="18"/>
      <c r="J242" s="18"/>
      <c r="K242" s="18"/>
      <c r="L242" s="18"/>
      <c r="M242" s="18"/>
      <c r="N242" s="18"/>
      <c r="O242" s="18"/>
      <c r="P242" s="18"/>
      <c r="Q242" s="18"/>
      <c r="R242" s="30"/>
      <c r="S242" s="18">
        <f>S241/S240</f>
        <v>1</v>
      </c>
    </row>
    <row r="243" spans="1:19" x14ac:dyDescent="0.25">
      <c r="A243" s="102"/>
      <c r="B243" s="66">
        <v>2016</v>
      </c>
      <c r="C243" s="15">
        <v>0</v>
      </c>
      <c r="D243" s="15">
        <v>0</v>
      </c>
      <c r="E243" s="15">
        <v>0</v>
      </c>
      <c r="F243" s="15">
        <v>0</v>
      </c>
      <c r="G243" s="21">
        <v>0</v>
      </c>
      <c r="H243" s="15">
        <v>0</v>
      </c>
      <c r="I243" s="15"/>
      <c r="J243" s="21"/>
      <c r="K243" s="15"/>
      <c r="L243" s="21"/>
      <c r="M243" s="15"/>
      <c r="N243" s="15"/>
      <c r="O243" s="15"/>
      <c r="P243" s="15"/>
      <c r="Q243" s="15"/>
      <c r="R243" s="21"/>
      <c r="S243" s="15">
        <f>C243+D243+E243+F243+G243+H243+I243+J243+K243+L243+M243+N243+O243+P243+Q243+R243</f>
        <v>0</v>
      </c>
    </row>
    <row r="244" spans="1:19" x14ac:dyDescent="0.25">
      <c r="A244" s="194" t="s">
        <v>55</v>
      </c>
      <c r="B244" s="66">
        <v>2015</v>
      </c>
      <c r="C244" s="15">
        <v>0</v>
      </c>
      <c r="D244" s="15">
        <v>0</v>
      </c>
      <c r="E244" s="15">
        <v>0</v>
      </c>
      <c r="F244" s="15">
        <v>0</v>
      </c>
      <c r="G244" s="21">
        <v>0</v>
      </c>
      <c r="H244" s="15">
        <v>1</v>
      </c>
      <c r="I244" s="15"/>
      <c r="J244" s="21"/>
      <c r="K244" s="15"/>
      <c r="L244" s="21"/>
      <c r="M244" s="15"/>
      <c r="N244" s="15"/>
      <c r="O244" s="15"/>
      <c r="P244" s="15"/>
      <c r="Q244" s="15"/>
      <c r="R244" s="21"/>
      <c r="S244" s="15">
        <f>SUM(C244,D244,E244,F244,G244,H244)</f>
        <v>1</v>
      </c>
    </row>
    <row r="245" spans="1:19" x14ac:dyDescent="0.25">
      <c r="A245" s="194" t="s">
        <v>56</v>
      </c>
      <c r="B245" s="67" t="s">
        <v>50</v>
      </c>
      <c r="C245" s="15">
        <f t="shared" ref="C245:H245" si="92">C243-C244</f>
        <v>0</v>
      </c>
      <c r="D245" s="15">
        <f t="shared" si="92"/>
        <v>0</v>
      </c>
      <c r="E245" s="21">
        <f t="shared" si="92"/>
        <v>0</v>
      </c>
      <c r="F245" s="15">
        <f t="shared" si="92"/>
        <v>0</v>
      </c>
      <c r="G245" s="15">
        <f t="shared" si="92"/>
        <v>0</v>
      </c>
      <c r="H245" s="15">
        <f t="shared" si="92"/>
        <v>-1</v>
      </c>
      <c r="I245" s="15"/>
      <c r="J245" s="21"/>
      <c r="K245" s="15"/>
      <c r="L245" s="15"/>
      <c r="M245" s="15"/>
      <c r="N245" s="15"/>
      <c r="O245" s="15"/>
      <c r="P245" s="15"/>
      <c r="Q245" s="15"/>
      <c r="R245" s="21"/>
      <c r="S245" s="15">
        <f>S243-S244</f>
        <v>-1</v>
      </c>
    </row>
    <row r="246" spans="1:19" ht="13.8" thickBot="1" x14ac:dyDescent="0.3">
      <c r="A246" s="101"/>
      <c r="B246" s="68" t="s">
        <v>9</v>
      </c>
      <c r="C246" s="18">
        <v>0</v>
      </c>
      <c r="D246" s="18">
        <v>0</v>
      </c>
      <c r="E246" s="18">
        <v>0</v>
      </c>
      <c r="F246" s="18">
        <v>0</v>
      </c>
      <c r="G246" s="18">
        <v>0</v>
      </c>
      <c r="H246" s="18">
        <f>H245/H244</f>
        <v>-1</v>
      </c>
      <c r="I246" s="18"/>
      <c r="J246" s="18"/>
      <c r="K246" s="18"/>
      <c r="L246" s="18"/>
      <c r="M246" s="18"/>
      <c r="N246" s="18"/>
      <c r="O246" s="18"/>
      <c r="P246" s="18"/>
      <c r="Q246" s="18"/>
      <c r="R246" s="30"/>
      <c r="S246" s="18">
        <v>0</v>
      </c>
    </row>
    <row r="247" spans="1:19" x14ac:dyDescent="0.25">
      <c r="A247" s="102"/>
      <c r="B247" s="66">
        <v>2016</v>
      </c>
      <c r="C247" s="15">
        <v>19</v>
      </c>
      <c r="D247" s="15">
        <v>119</v>
      </c>
      <c r="E247" s="15">
        <v>23</v>
      </c>
      <c r="F247" s="15">
        <v>19</v>
      </c>
      <c r="G247" s="21">
        <v>24</v>
      </c>
      <c r="H247" s="15">
        <v>23</v>
      </c>
      <c r="I247" s="15"/>
      <c r="J247" s="21"/>
      <c r="K247" s="15"/>
      <c r="L247" s="21"/>
      <c r="M247" s="15"/>
      <c r="N247" s="15"/>
      <c r="O247" s="15"/>
      <c r="P247" s="15"/>
      <c r="Q247" s="15"/>
      <c r="R247" s="21"/>
      <c r="S247" s="15">
        <f>C247+D247+E247+F247+G247+H247+I247+J247+K247+L247+M247+N247+O247+P247+Q247+R247</f>
        <v>227</v>
      </c>
    </row>
    <row r="248" spans="1:19" x14ac:dyDescent="0.25">
      <c r="A248" s="100" t="s">
        <v>57</v>
      </c>
      <c r="B248" s="66">
        <v>2015</v>
      </c>
      <c r="C248" s="15">
        <v>18</v>
      </c>
      <c r="D248" s="15">
        <v>166</v>
      </c>
      <c r="E248" s="15">
        <v>24</v>
      </c>
      <c r="F248" s="15">
        <v>28</v>
      </c>
      <c r="G248" s="21">
        <v>37</v>
      </c>
      <c r="H248" s="15">
        <v>44</v>
      </c>
      <c r="I248" s="15"/>
      <c r="J248" s="21"/>
      <c r="K248" s="15"/>
      <c r="L248" s="21"/>
      <c r="M248" s="15"/>
      <c r="N248" s="15"/>
      <c r="O248" s="15"/>
      <c r="P248" s="15"/>
      <c r="Q248" s="15"/>
      <c r="R248" s="21"/>
      <c r="S248" s="15">
        <f>C248+D248+E248+F248+G248+H248</f>
        <v>317</v>
      </c>
    </row>
    <row r="249" spans="1:19" x14ac:dyDescent="0.25">
      <c r="A249" s="102"/>
      <c r="B249" s="67" t="s">
        <v>50</v>
      </c>
      <c r="C249" s="15">
        <f t="shared" ref="C249:H249" si="93">C247-C248</f>
        <v>1</v>
      </c>
      <c r="D249" s="15">
        <f t="shared" si="93"/>
        <v>-47</v>
      </c>
      <c r="E249" s="21">
        <f t="shared" si="93"/>
        <v>-1</v>
      </c>
      <c r="F249" s="15">
        <f t="shared" si="93"/>
        <v>-9</v>
      </c>
      <c r="G249" s="15">
        <f t="shared" si="93"/>
        <v>-13</v>
      </c>
      <c r="H249" s="15">
        <f t="shared" si="93"/>
        <v>-21</v>
      </c>
      <c r="I249" s="15"/>
      <c r="J249" s="21"/>
      <c r="K249" s="15"/>
      <c r="L249" s="15"/>
      <c r="M249" s="15"/>
      <c r="N249" s="15"/>
      <c r="O249" s="15"/>
      <c r="P249" s="15"/>
      <c r="Q249" s="15"/>
      <c r="R249" s="21"/>
      <c r="S249" s="15">
        <f>S247-S248</f>
        <v>-90</v>
      </c>
    </row>
    <row r="250" spans="1:19" ht="13.8" thickBot="1" x14ac:dyDescent="0.3">
      <c r="A250" s="101"/>
      <c r="B250" s="68" t="s">
        <v>9</v>
      </c>
      <c r="C250" s="18">
        <f t="shared" ref="C250:H250" si="94">C249/C248</f>
        <v>5.5555555555555552E-2</v>
      </c>
      <c r="D250" s="18">
        <f t="shared" si="94"/>
        <v>-0.28313253012048195</v>
      </c>
      <c r="E250" s="18">
        <f t="shared" si="94"/>
        <v>-4.1666666666666664E-2</v>
      </c>
      <c r="F250" s="18">
        <f t="shared" si="94"/>
        <v>-0.32142857142857145</v>
      </c>
      <c r="G250" s="18">
        <f t="shared" si="94"/>
        <v>-0.35135135135135137</v>
      </c>
      <c r="H250" s="18">
        <f t="shared" si="94"/>
        <v>-0.47727272727272729</v>
      </c>
      <c r="I250" s="18"/>
      <c r="J250" s="18"/>
      <c r="K250" s="18"/>
      <c r="L250" s="18"/>
      <c r="M250" s="18"/>
      <c r="N250" s="18"/>
      <c r="O250" s="18"/>
      <c r="P250" s="18"/>
      <c r="Q250" s="18"/>
      <c r="R250" s="30"/>
      <c r="S250" s="18">
        <f>S249/S248</f>
        <v>-0.28391167192429023</v>
      </c>
    </row>
    <row r="251" spans="1:19" x14ac:dyDescent="0.25">
      <c r="A251" s="102"/>
      <c r="B251" s="66">
        <v>2016</v>
      </c>
      <c r="C251" s="15">
        <v>10</v>
      </c>
      <c r="D251" s="15">
        <v>70</v>
      </c>
      <c r="E251" s="15">
        <v>17</v>
      </c>
      <c r="F251" s="15">
        <v>13</v>
      </c>
      <c r="G251" s="21">
        <v>31</v>
      </c>
      <c r="H251" s="15">
        <v>27</v>
      </c>
      <c r="I251" s="15"/>
      <c r="J251" s="21"/>
      <c r="K251" s="15"/>
      <c r="L251" s="21"/>
      <c r="M251" s="15"/>
      <c r="N251" s="15"/>
      <c r="O251" s="15"/>
      <c r="P251" s="15"/>
      <c r="Q251" s="15"/>
      <c r="R251" s="21"/>
      <c r="S251" s="15">
        <f>C251+D251+E251+F251+G251+H251+I251+J251+K251+L251+M251+N251+O251+P251+Q251+R251</f>
        <v>168</v>
      </c>
    </row>
    <row r="252" spans="1:19" x14ac:dyDescent="0.25">
      <c r="A252" s="100" t="s">
        <v>58</v>
      </c>
      <c r="B252" s="66">
        <v>2015</v>
      </c>
      <c r="C252" s="15">
        <v>21</v>
      </c>
      <c r="D252" s="15">
        <v>80</v>
      </c>
      <c r="E252" s="15">
        <v>24</v>
      </c>
      <c r="F252" s="15">
        <v>29</v>
      </c>
      <c r="G252" s="21">
        <v>22</v>
      </c>
      <c r="H252" s="15">
        <v>20</v>
      </c>
      <c r="I252" s="15"/>
      <c r="J252" s="21"/>
      <c r="K252" s="15"/>
      <c r="L252" s="21"/>
      <c r="M252" s="15"/>
      <c r="N252" s="15"/>
      <c r="O252" s="15"/>
      <c r="P252" s="15"/>
      <c r="Q252" s="15"/>
      <c r="R252" s="21"/>
      <c r="S252" s="15">
        <f>C252+D252+E252+F252+G252+H252</f>
        <v>196</v>
      </c>
    </row>
    <row r="253" spans="1:19" x14ac:dyDescent="0.25">
      <c r="A253" s="100" t="s">
        <v>59</v>
      </c>
      <c r="B253" s="67" t="s">
        <v>50</v>
      </c>
      <c r="C253" s="15">
        <f t="shared" ref="C253:H253" si="95">C251-C252</f>
        <v>-11</v>
      </c>
      <c r="D253" s="15">
        <f t="shared" si="95"/>
        <v>-10</v>
      </c>
      <c r="E253" s="21">
        <f t="shared" si="95"/>
        <v>-7</v>
      </c>
      <c r="F253" s="15">
        <f t="shared" si="95"/>
        <v>-16</v>
      </c>
      <c r="G253" s="15">
        <f t="shared" si="95"/>
        <v>9</v>
      </c>
      <c r="H253" s="15">
        <f t="shared" si="95"/>
        <v>7</v>
      </c>
      <c r="I253" s="15"/>
      <c r="J253" s="21"/>
      <c r="K253" s="15"/>
      <c r="L253" s="21"/>
      <c r="M253" s="15"/>
      <c r="N253" s="15"/>
      <c r="O253" s="15"/>
      <c r="P253" s="15"/>
      <c r="Q253" s="15"/>
      <c r="R253" s="21"/>
      <c r="S253" s="15">
        <f>S251-S252</f>
        <v>-28</v>
      </c>
    </row>
    <row r="254" spans="1:19" ht="13.8" thickBot="1" x14ac:dyDescent="0.3">
      <c r="A254" s="101"/>
      <c r="B254" s="68" t="s">
        <v>9</v>
      </c>
      <c r="C254" s="18">
        <f t="shared" ref="C254:H254" si="96">C253/C252</f>
        <v>-0.52380952380952384</v>
      </c>
      <c r="D254" s="18">
        <f t="shared" si="96"/>
        <v>-0.125</v>
      </c>
      <c r="E254" s="18">
        <f t="shared" si="96"/>
        <v>-0.29166666666666669</v>
      </c>
      <c r="F254" s="18">
        <f>F253/F252</f>
        <v>-0.55172413793103448</v>
      </c>
      <c r="G254" s="18">
        <f t="shared" si="96"/>
        <v>0.40909090909090912</v>
      </c>
      <c r="H254" s="18">
        <f t="shared" si="96"/>
        <v>0.35</v>
      </c>
      <c r="I254" s="18"/>
      <c r="J254" s="30"/>
      <c r="K254" s="18"/>
      <c r="L254" s="30"/>
      <c r="M254" s="18"/>
      <c r="N254" s="18"/>
      <c r="O254" s="18"/>
      <c r="P254" s="18"/>
      <c r="Q254" s="18"/>
      <c r="R254" s="30"/>
      <c r="S254" s="18">
        <f>S253/S252</f>
        <v>-0.14285714285714285</v>
      </c>
    </row>
    <row r="255" spans="1:19" x14ac:dyDescent="0.25">
      <c r="A255" s="102"/>
      <c r="B255" s="66">
        <v>2016</v>
      </c>
      <c r="C255" s="15">
        <v>32</v>
      </c>
      <c r="D255" s="15">
        <v>286</v>
      </c>
      <c r="E255" s="15">
        <v>43</v>
      </c>
      <c r="F255" s="15">
        <v>30</v>
      </c>
      <c r="G255" s="21">
        <v>71</v>
      </c>
      <c r="H255" s="15">
        <v>67</v>
      </c>
      <c r="I255" s="15"/>
      <c r="J255" s="21"/>
      <c r="K255" s="15"/>
      <c r="L255" s="21"/>
      <c r="M255" s="15"/>
      <c r="N255" s="15"/>
      <c r="O255" s="15"/>
      <c r="P255" s="15"/>
      <c r="Q255" s="15"/>
      <c r="R255" s="21"/>
      <c r="S255" s="15">
        <f>C255+D255+E255+F255+G255+H255+I255+J255+K255+L255+M255+N255+O255+P255+Q255+R255</f>
        <v>529</v>
      </c>
    </row>
    <row r="256" spans="1:19" x14ac:dyDescent="0.25">
      <c r="A256" s="103" t="s">
        <v>60</v>
      </c>
      <c r="B256" s="66">
        <v>2015</v>
      </c>
      <c r="C256" s="15">
        <v>46</v>
      </c>
      <c r="D256" s="15">
        <v>300</v>
      </c>
      <c r="E256" s="15">
        <v>46</v>
      </c>
      <c r="F256" s="15">
        <v>43</v>
      </c>
      <c r="G256" s="21">
        <v>52</v>
      </c>
      <c r="H256" s="15">
        <v>118</v>
      </c>
      <c r="I256" s="15"/>
      <c r="J256" s="21"/>
      <c r="K256" s="15"/>
      <c r="L256" s="21"/>
      <c r="M256" s="15"/>
      <c r="N256" s="15"/>
      <c r="O256" s="15"/>
      <c r="P256" s="15"/>
      <c r="Q256" s="15"/>
      <c r="R256" s="21"/>
      <c r="S256" s="15">
        <f>C256+D256+E256+F256+G256+H256</f>
        <v>605</v>
      </c>
    </row>
    <row r="257" spans="1:19" x14ac:dyDescent="0.25">
      <c r="A257" s="102"/>
      <c r="B257" s="67" t="s">
        <v>50</v>
      </c>
      <c r="C257" s="15">
        <f t="shared" ref="C257:H257" si="97">C255-C256</f>
        <v>-14</v>
      </c>
      <c r="D257" s="15">
        <f t="shared" si="97"/>
        <v>-14</v>
      </c>
      <c r="E257" s="21">
        <f t="shared" si="97"/>
        <v>-3</v>
      </c>
      <c r="F257" s="15">
        <f t="shared" si="97"/>
        <v>-13</v>
      </c>
      <c r="G257" s="15">
        <f t="shared" si="97"/>
        <v>19</v>
      </c>
      <c r="H257" s="15">
        <f t="shared" si="97"/>
        <v>-51</v>
      </c>
      <c r="I257" s="15"/>
      <c r="J257" s="21"/>
      <c r="K257" s="15"/>
      <c r="L257" s="21"/>
      <c r="M257" s="15"/>
      <c r="N257" s="15"/>
      <c r="O257" s="15"/>
      <c r="P257" s="15"/>
      <c r="Q257" s="15"/>
      <c r="R257" s="21"/>
      <c r="S257" s="15">
        <f>S255-S256</f>
        <v>-76</v>
      </c>
    </row>
    <row r="258" spans="1:19" ht="13.8" thickBot="1" x14ac:dyDescent="0.3">
      <c r="A258" s="101"/>
      <c r="B258" s="68" t="s">
        <v>9</v>
      </c>
      <c r="C258" s="18">
        <f t="shared" ref="C258:H258" si="98">C257/C256</f>
        <v>-0.30434782608695654</v>
      </c>
      <c r="D258" s="18">
        <f t="shared" si="98"/>
        <v>-4.6666666666666669E-2</v>
      </c>
      <c r="E258" s="18">
        <f t="shared" si="98"/>
        <v>-6.5217391304347824E-2</v>
      </c>
      <c r="F258" s="18">
        <f t="shared" si="98"/>
        <v>-0.30232558139534882</v>
      </c>
      <c r="G258" s="18">
        <f t="shared" si="98"/>
        <v>0.36538461538461536</v>
      </c>
      <c r="H258" s="18">
        <f t="shared" si="98"/>
        <v>-0.43220338983050849</v>
      </c>
      <c r="I258" s="18"/>
      <c r="J258" s="30"/>
      <c r="K258" s="18"/>
      <c r="L258" s="30"/>
      <c r="M258" s="18"/>
      <c r="N258" s="18"/>
      <c r="O258" s="18"/>
      <c r="P258" s="18"/>
      <c r="Q258" s="18"/>
      <c r="R258" s="30"/>
      <c r="S258" s="18">
        <f>S257/S256</f>
        <v>-0.12561983471074381</v>
      </c>
    </row>
    <row r="259" spans="1:19" x14ac:dyDescent="0.25">
      <c r="A259" s="102"/>
      <c r="B259" s="66">
        <v>2016</v>
      </c>
      <c r="C259" s="15">
        <v>62</v>
      </c>
      <c r="D259" s="15">
        <v>983</v>
      </c>
      <c r="E259" s="15">
        <v>137</v>
      </c>
      <c r="F259" s="15">
        <v>81</v>
      </c>
      <c r="G259" s="21">
        <v>105</v>
      </c>
      <c r="H259" s="15">
        <v>92</v>
      </c>
      <c r="I259" s="15"/>
      <c r="J259" s="21"/>
      <c r="K259" s="15"/>
      <c r="L259" s="21"/>
      <c r="M259" s="15"/>
      <c r="N259" s="15"/>
      <c r="O259" s="15"/>
      <c r="P259" s="15"/>
      <c r="Q259" s="15"/>
      <c r="R259" s="21"/>
      <c r="S259" s="15">
        <f>C259+D259+E259+F259+G259+H259+I259+J259+K259+L259+M259+N259+O259+P259+Q259+R259</f>
        <v>1460</v>
      </c>
    </row>
    <row r="260" spans="1:19" x14ac:dyDescent="0.25">
      <c r="A260" s="100" t="s">
        <v>61</v>
      </c>
      <c r="B260" s="66">
        <v>2015</v>
      </c>
      <c r="C260" s="15">
        <v>51</v>
      </c>
      <c r="D260" s="15">
        <v>1068</v>
      </c>
      <c r="E260" s="15">
        <v>127</v>
      </c>
      <c r="F260" s="15">
        <v>66</v>
      </c>
      <c r="G260" s="21">
        <v>80</v>
      </c>
      <c r="H260" s="15">
        <v>110</v>
      </c>
      <c r="I260" s="15"/>
      <c r="J260" s="21"/>
      <c r="K260" s="15"/>
      <c r="L260" s="21"/>
      <c r="M260" s="15"/>
      <c r="N260" s="15"/>
      <c r="O260" s="15"/>
      <c r="P260" s="15"/>
      <c r="Q260" s="15"/>
      <c r="R260" s="21"/>
      <c r="S260" s="15">
        <f>C260+D260+E260+F260+G260+H260</f>
        <v>1502</v>
      </c>
    </row>
    <row r="261" spans="1:19" x14ac:dyDescent="0.25">
      <c r="A261" s="100" t="s">
        <v>62</v>
      </c>
      <c r="B261" s="67" t="s">
        <v>50</v>
      </c>
      <c r="C261" s="15">
        <f t="shared" ref="C261:H261" si="99">C259-C260</f>
        <v>11</v>
      </c>
      <c r="D261" s="15">
        <f t="shared" si="99"/>
        <v>-85</v>
      </c>
      <c r="E261" s="21">
        <f t="shared" si="99"/>
        <v>10</v>
      </c>
      <c r="F261" s="15">
        <f t="shared" si="99"/>
        <v>15</v>
      </c>
      <c r="G261" s="15">
        <f t="shared" si="99"/>
        <v>25</v>
      </c>
      <c r="H261" s="15">
        <f t="shared" si="99"/>
        <v>-18</v>
      </c>
      <c r="I261" s="15"/>
      <c r="J261" s="21"/>
      <c r="K261" s="15"/>
      <c r="L261" s="21"/>
      <c r="M261" s="15"/>
      <c r="N261" s="15"/>
      <c r="O261" s="15"/>
      <c r="P261" s="15"/>
      <c r="Q261" s="15"/>
      <c r="R261" s="21"/>
      <c r="S261" s="15">
        <f>S259-S260</f>
        <v>-42</v>
      </c>
    </row>
    <row r="262" spans="1:19" ht="13.8" thickBot="1" x14ac:dyDescent="0.3">
      <c r="A262" s="101"/>
      <c r="B262" s="68" t="s">
        <v>9</v>
      </c>
      <c r="C262" s="18">
        <f t="shared" ref="C262:H262" si="100">C261/C260</f>
        <v>0.21568627450980393</v>
      </c>
      <c r="D262" s="18">
        <f t="shared" si="100"/>
        <v>-7.9588014981273408E-2</v>
      </c>
      <c r="E262" s="18">
        <f t="shared" si="100"/>
        <v>7.874015748031496E-2</v>
      </c>
      <c r="F262" s="18">
        <f t="shared" si="100"/>
        <v>0.22727272727272727</v>
      </c>
      <c r="G262" s="18">
        <f t="shared" si="100"/>
        <v>0.3125</v>
      </c>
      <c r="H262" s="18">
        <f t="shared" si="100"/>
        <v>-0.16363636363636364</v>
      </c>
      <c r="I262" s="18"/>
      <c r="J262" s="30"/>
      <c r="K262" s="18"/>
      <c r="L262" s="30"/>
      <c r="M262" s="18"/>
      <c r="N262" s="18"/>
      <c r="O262" s="18"/>
      <c r="P262" s="18"/>
      <c r="Q262" s="18"/>
      <c r="R262" s="30"/>
      <c r="S262" s="18">
        <f>S261/S260</f>
        <v>-2.7962716378162451E-2</v>
      </c>
    </row>
    <row r="263" spans="1:19" x14ac:dyDescent="0.25">
      <c r="A263" s="102" t="s">
        <v>126</v>
      </c>
      <c r="B263" s="66">
        <v>2016</v>
      </c>
      <c r="C263" s="15">
        <v>21</v>
      </c>
      <c r="D263" s="15">
        <v>150</v>
      </c>
      <c r="E263" s="15">
        <v>19</v>
      </c>
      <c r="F263" s="15">
        <v>12</v>
      </c>
      <c r="G263" s="21">
        <v>17</v>
      </c>
      <c r="H263" s="15">
        <v>14</v>
      </c>
      <c r="I263" s="15"/>
      <c r="J263" s="21"/>
      <c r="K263" s="15"/>
      <c r="L263" s="21"/>
      <c r="M263" s="15"/>
      <c r="N263" s="15"/>
      <c r="O263" s="15"/>
      <c r="P263" s="15"/>
      <c r="Q263" s="15"/>
      <c r="R263" s="21"/>
      <c r="S263" s="15">
        <f>C263+D263+E263+F263+G263+H263+I263+J263+K263+L263+M263+N263+O263+P263+Q263+R263</f>
        <v>233</v>
      </c>
    </row>
    <row r="264" spans="1:19" x14ac:dyDescent="0.25">
      <c r="A264" s="100" t="s">
        <v>63</v>
      </c>
      <c r="B264" s="66">
        <v>2015</v>
      </c>
      <c r="C264" s="15">
        <v>7</v>
      </c>
      <c r="D264" s="15">
        <v>162</v>
      </c>
      <c r="E264" s="15">
        <v>22</v>
      </c>
      <c r="F264" s="15">
        <v>8</v>
      </c>
      <c r="G264" s="21">
        <v>15</v>
      </c>
      <c r="H264" s="15">
        <v>24</v>
      </c>
      <c r="I264" s="15"/>
      <c r="J264" s="21"/>
      <c r="K264" s="15"/>
      <c r="L264" s="21"/>
      <c r="M264" s="15"/>
      <c r="N264" s="15"/>
      <c r="O264" s="15"/>
      <c r="P264" s="15"/>
      <c r="Q264" s="15"/>
      <c r="R264" s="21"/>
      <c r="S264" s="15">
        <f>C264+D264+E264+F264+G264+H264</f>
        <v>238</v>
      </c>
    </row>
    <row r="265" spans="1:19" x14ac:dyDescent="0.25">
      <c r="A265" s="100" t="s">
        <v>64</v>
      </c>
      <c r="B265" s="67" t="s">
        <v>50</v>
      </c>
      <c r="C265" s="15">
        <f t="shared" ref="C265:H265" si="101">C263-C264</f>
        <v>14</v>
      </c>
      <c r="D265" s="15">
        <f t="shared" si="101"/>
        <v>-12</v>
      </c>
      <c r="E265" s="21">
        <f t="shared" si="101"/>
        <v>-3</v>
      </c>
      <c r="F265" s="15">
        <f t="shared" si="101"/>
        <v>4</v>
      </c>
      <c r="G265" s="15">
        <f t="shared" si="101"/>
        <v>2</v>
      </c>
      <c r="H265" s="15">
        <f t="shared" si="101"/>
        <v>-10</v>
      </c>
      <c r="I265" s="15"/>
      <c r="J265" s="21"/>
      <c r="K265" s="15"/>
      <c r="L265" s="21"/>
      <c r="M265" s="15"/>
      <c r="N265" s="15"/>
      <c r="O265" s="15"/>
      <c r="P265" s="15"/>
      <c r="Q265" s="15"/>
      <c r="R265" s="21"/>
      <c r="S265" s="15">
        <f>S263-S264</f>
        <v>-5</v>
      </c>
    </row>
    <row r="266" spans="1:19" ht="13.8" thickBot="1" x14ac:dyDescent="0.3">
      <c r="A266" s="101"/>
      <c r="B266" s="68" t="s">
        <v>9</v>
      </c>
      <c r="C266" s="18">
        <f t="shared" ref="C266:H266" si="102">C265/C264</f>
        <v>2</v>
      </c>
      <c r="D266" s="18">
        <f t="shared" si="102"/>
        <v>-7.407407407407407E-2</v>
      </c>
      <c r="E266" s="18">
        <f t="shared" si="102"/>
        <v>-0.13636363636363635</v>
      </c>
      <c r="F266" s="18">
        <f t="shared" si="102"/>
        <v>0.5</v>
      </c>
      <c r="G266" s="18">
        <f>G265/G264</f>
        <v>0.13333333333333333</v>
      </c>
      <c r="H266" s="18">
        <f t="shared" si="102"/>
        <v>-0.41666666666666669</v>
      </c>
      <c r="I266" s="18"/>
      <c r="J266" s="30"/>
      <c r="K266" s="18"/>
      <c r="L266" s="30"/>
      <c r="M266" s="18"/>
      <c r="N266" s="18"/>
      <c r="O266" s="18"/>
      <c r="P266" s="18"/>
      <c r="Q266" s="18"/>
      <c r="R266" s="30"/>
      <c r="S266" s="18">
        <f>S265/S264</f>
        <v>-2.100840336134454E-2</v>
      </c>
    </row>
    <row r="267" spans="1:19" ht="13.8" thickBot="1" x14ac:dyDescent="0.3">
      <c r="A267" s="104" t="s">
        <v>127</v>
      </c>
      <c r="B267" s="20"/>
      <c r="C267" s="20"/>
      <c r="D267" s="20"/>
      <c r="E267" s="20"/>
      <c r="F267" s="20"/>
      <c r="G267" s="20"/>
      <c r="H267" s="20"/>
      <c r="I267" s="20"/>
      <c r="J267" s="20"/>
      <c r="K267" s="20"/>
      <c r="L267" s="20"/>
      <c r="M267" s="20"/>
      <c r="N267" s="20"/>
      <c r="O267" s="20"/>
      <c r="P267" s="20"/>
      <c r="Q267" s="20"/>
      <c r="R267" s="20"/>
      <c r="S267" s="20"/>
    </row>
    <row r="268" spans="1:19" ht="21" thickBot="1" x14ac:dyDescent="0.3">
      <c r="A268" s="96"/>
      <c r="B268" s="65"/>
      <c r="C268" s="25" t="s">
        <v>128</v>
      </c>
      <c r="D268" s="24" t="s">
        <v>129</v>
      </c>
      <c r="E268" s="25" t="s">
        <v>130</v>
      </c>
      <c r="F268" s="23" t="s">
        <v>131</v>
      </c>
      <c r="G268" s="22" t="s">
        <v>132</v>
      </c>
      <c r="H268" s="23" t="s">
        <v>133</v>
      </c>
      <c r="I268" s="22" t="s">
        <v>134</v>
      </c>
      <c r="J268" s="23" t="s">
        <v>135</v>
      </c>
      <c r="K268" s="25" t="s">
        <v>136</v>
      </c>
      <c r="L268" s="23" t="s">
        <v>137</v>
      </c>
      <c r="M268" s="47" t="s">
        <v>138</v>
      </c>
      <c r="N268" s="23" t="s">
        <v>139</v>
      </c>
      <c r="O268" s="22" t="s">
        <v>140</v>
      </c>
      <c r="P268" s="25" t="s">
        <v>141</v>
      </c>
      <c r="Q268" s="25" t="s">
        <v>142</v>
      </c>
      <c r="R268" s="25" t="s">
        <v>143</v>
      </c>
      <c r="S268" s="27" t="s">
        <v>48</v>
      </c>
    </row>
    <row r="269" spans="1:19" x14ac:dyDescent="0.25">
      <c r="A269" s="97"/>
      <c r="B269" s="66">
        <v>2016</v>
      </c>
      <c r="C269" s="15">
        <f t="shared" ref="C269:S270" si="103">C273+C277+C285+C289+C293+C297+C301</f>
        <v>1312</v>
      </c>
      <c r="D269" s="15">
        <f t="shared" si="103"/>
        <v>945</v>
      </c>
      <c r="E269" s="15">
        <f t="shared" si="103"/>
        <v>577</v>
      </c>
      <c r="F269" s="15">
        <f t="shared" si="103"/>
        <v>113</v>
      </c>
      <c r="G269" s="15">
        <f t="shared" si="103"/>
        <v>206</v>
      </c>
      <c r="H269" s="15">
        <f t="shared" si="103"/>
        <v>168</v>
      </c>
      <c r="I269" s="15">
        <f t="shared" si="103"/>
        <v>585</v>
      </c>
      <c r="J269" s="15">
        <f t="shared" si="103"/>
        <v>431</v>
      </c>
      <c r="K269" s="15">
        <f t="shared" si="103"/>
        <v>331</v>
      </c>
      <c r="L269" s="15">
        <f t="shared" si="103"/>
        <v>137</v>
      </c>
      <c r="M269" s="15">
        <f t="shared" si="103"/>
        <v>80</v>
      </c>
      <c r="N269" s="14">
        <f t="shared" si="103"/>
        <v>262</v>
      </c>
      <c r="O269" s="15">
        <f t="shared" si="103"/>
        <v>376</v>
      </c>
      <c r="P269" s="15">
        <f t="shared" si="103"/>
        <v>531</v>
      </c>
      <c r="Q269" s="15">
        <f t="shared" si="103"/>
        <v>497</v>
      </c>
      <c r="R269" s="15">
        <f t="shared" si="103"/>
        <v>726</v>
      </c>
      <c r="S269" s="15">
        <f t="shared" si="103"/>
        <v>7277</v>
      </c>
    </row>
    <row r="270" spans="1:19" x14ac:dyDescent="0.25">
      <c r="A270" s="105" t="s">
        <v>49</v>
      </c>
      <c r="B270" s="66">
        <v>2015</v>
      </c>
      <c r="C270" s="15">
        <f t="shared" si="103"/>
        <v>1330</v>
      </c>
      <c r="D270" s="15">
        <f t="shared" si="103"/>
        <v>961</v>
      </c>
      <c r="E270" s="15">
        <f t="shared" si="103"/>
        <v>706</v>
      </c>
      <c r="F270" s="15">
        <f t="shared" si="103"/>
        <v>148</v>
      </c>
      <c r="G270" s="15">
        <f t="shared" si="103"/>
        <v>256</v>
      </c>
      <c r="H270" s="15">
        <f t="shared" si="103"/>
        <v>211</v>
      </c>
      <c r="I270" s="15">
        <f t="shared" si="103"/>
        <v>569</v>
      </c>
      <c r="J270" s="15">
        <f t="shared" si="103"/>
        <v>429</v>
      </c>
      <c r="K270" s="15">
        <f t="shared" si="103"/>
        <v>308</v>
      </c>
      <c r="L270" s="15">
        <f t="shared" si="103"/>
        <v>157</v>
      </c>
      <c r="M270" s="15">
        <f t="shared" si="103"/>
        <v>97</v>
      </c>
      <c r="N270" s="14">
        <f t="shared" si="103"/>
        <v>354</v>
      </c>
      <c r="O270" s="15">
        <f t="shared" si="103"/>
        <v>494</v>
      </c>
      <c r="P270" s="15">
        <f t="shared" si="103"/>
        <v>611</v>
      </c>
      <c r="Q270" s="15">
        <f t="shared" si="103"/>
        <v>651</v>
      </c>
      <c r="R270" s="15">
        <f t="shared" si="103"/>
        <v>790</v>
      </c>
      <c r="S270" s="15">
        <f t="shared" si="103"/>
        <v>8072</v>
      </c>
    </row>
    <row r="271" spans="1:19" x14ac:dyDescent="0.25">
      <c r="A271" s="97"/>
      <c r="B271" s="67" t="s">
        <v>50</v>
      </c>
      <c r="C271" s="15">
        <f t="shared" ref="C271:S271" si="104">C269-C270</f>
        <v>-18</v>
      </c>
      <c r="D271" s="21">
        <f t="shared" si="104"/>
        <v>-16</v>
      </c>
      <c r="E271" s="15">
        <f t="shared" si="104"/>
        <v>-129</v>
      </c>
      <c r="F271" s="21">
        <f t="shared" si="104"/>
        <v>-35</v>
      </c>
      <c r="G271" s="15">
        <f t="shared" si="104"/>
        <v>-50</v>
      </c>
      <c r="H271" s="21">
        <f t="shared" si="104"/>
        <v>-43</v>
      </c>
      <c r="I271" s="15">
        <f t="shared" si="104"/>
        <v>16</v>
      </c>
      <c r="J271" s="21">
        <f>J269-J270</f>
        <v>2</v>
      </c>
      <c r="K271" s="15">
        <f t="shared" si="104"/>
        <v>23</v>
      </c>
      <c r="L271" s="21">
        <f t="shared" si="104"/>
        <v>-20</v>
      </c>
      <c r="M271" s="15">
        <f t="shared" si="104"/>
        <v>-17</v>
      </c>
      <c r="N271" s="21">
        <f t="shared" si="104"/>
        <v>-92</v>
      </c>
      <c r="O271" s="15">
        <f t="shared" si="104"/>
        <v>-118</v>
      </c>
      <c r="P271" s="15">
        <f t="shared" si="104"/>
        <v>-80</v>
      </c>
      <c r="Q271" s="15">
        <f t="shared" si="104"/>
        <v>-154</v>
      </c>
      <c r="R271" s="15">
        <f t="shared" si="104"/>
        <v>-64</v>
      </c>
      <c r="S271" s="15">
        <f t="shared" si="104"/>
        <v>-795</v>
      </c>
    </row>
    <row r="272" spans="1:19" ht="13.8" thickBot="1" x14ac:dyDescent="0.3">
      <c r="A272" s="99"/>
      <c r="B272" s="68" t="s">
        <v>9</v>
      </c>
      <c r="C272" s="18">
        <f t="shared" ref="C272:S272" si="105">C271/C270</f>
        <v>-1.3533834586466165E-2</v>
      </c>
      <c r="D272" s="30">
        <f t="shared" si="105"/>
        <v>-1.6649323621227889E-2</v>
      </c>
      <c r="E272" s="18">
        <f t="shared" si="105"/>
        <v>-0.18271954674220964</v>
      </c>
      <c r="F272" s="30">
        <f t="shared" si="105"/>
        <v>-0.23648648648648649</v>
      </c>
      <c r="G272" s="18">
        <f t="shared" si="105"/>
        <v>-0.1953125</v>
      </c>
      <c r="H272" s="30">
        <v>0.02</v>
      </c>
      <c r="I272" s="18">
        <f t="shared" si="105"/>
        <v>2.8119507908611598E-2</v>
      </c>
      <c r="J272" s="30">
        <f>J271/J270</f>
        <v>4.662004662004662E-3</v>
      </c>
      <c r="K272" s="18">
        <f t="shared" si="105"/>
        <v>7.4675324675324672E-2</v>
      </c>
      <c r="L272" s="30">
        <f t="shared" si="105"/>
        <v>-0.12738853503184713</v>
      </c>
      <c r="M272" s="18">
        <f t="shared" si="105"/>
        <v>-0.17525773195876287</v>
      </c>
      <c r="N272" s="30">
        <f t="shared" si="105"/>
        <v>-0.25988700564971751</v>
      </c>
      <c r="O272" s="18">
        <f t="shared" si="105"/>
        <v>-0.23886639676113361</v>
      </c>
      <c r="P272" s="18">
        <f t="shared" si="105"/>
        <v>-0.13093289689034371</v>
      </c>
      <c r="Q272" s="18">
        <f t="shared" si="105"/>
        <v>-0.23655913978494625</v>
      </c>
      <c r="R272" s="48">
        <f t="shared" si="105"/>
        <v>-8.1012658227848103E-2</v>
      </c>
      <c r="S272" s="18">
        <f t="shared" si="105"/>
        <v>-9.848860257680872E-2</v>
      </c>
    </row>
    <row r="273" spans="1:19" x14ac:dyDescent="0.25">
      <c r="A273" s="97"/>
      <c r="B273" s="66">
        <v>2016</v>
      </c>
      <c r="C273" s="15">
        <v>4</v>
      </c>
      <c r="D273" s="21">
        <v>9</v>
      </c>
      <c r="E273" s="15">
        <v>3</v>
      </c>
      <c r="F273" s="21">
        <v>3</v>
      </c>
      <c r="G273" s="15">
        <v>5</v>
      </c>
      <c r="H273" s="21">
        <v>2</v>
      </c>
      <c r="I273" s="15">
        <v>8</v>
      </c>
      <c r="J273" s="21">
        <v>9</v>
      </c>
      <c r="K273" s="15">
        <v>3</v>
      </c>
      <c r="L273" s="21">
        <v>1</v>
      </c>
      <c r="M273" s="15">
        <v>0</v>
      </c>
      <c r="N273" s="21">
        <v>7</v>
      </c>
      <c r="O273" s="15">
        <v>6</v>
      </c>
      <c r="P273" s="15">
        <v>4</v>
      </c>
      <c r="Q273" s="15">
        <v>5</v>
      </c>
      <c r="R273" s="15">
        <v>5</v>
      </c>
      <c r="S273" s="15">
        <f>C273+D273+E273+F273+G273+H273+I273+J273+K273+L273+M273+N273+O273+P273+Q273+R273</f>
        <v>74</v>
      </c>
    </row>
    <row r="274" spans="1:19" x14ac:dyDescent="0.25">
      <c r="A274" s="100" t="s">
        <v>51</v>
      </c>
      <c r="B274" s="66">
        <v>2015</v>
      </c>
      <c r="C274" s="15">
        <v>8</v>
      </c>
      <c r="D274" s="21">
        <v>9</v>
      </c>
      <c r="E274" s="15">
        <v>6</v>
      </c>
      <c r="F274" s="21">
        <v>2</v>
      </c>
      <c r="G274" s="15">
        <v>4</v>
      </c>
      <c r="H274" s="21">
        <v>4</v>
      </c>
      <c r="I274" s="15">
        <v>13</v>
      </c>
      <c r="J274" s="21">
        <v>13</v>
      </c>
      <c r="K274" s="15">
        <v>5</v>
      </c>
      <c r="L274" s="21">
        <v>2</v>
      </c>
      <c r="M274" s="15">
        <v>1</v>
      </c>
      <c r="N274" s="21">
        <v>10</v>
      </c>
      <c r="O274" s="15">
        <v>5</v>
      </c>
      <c r="P274" s="15">
        <v>4</v>
      </c>
      <c r="Q274" s="15">
        <v>3</v>
      </c>
      <c r="R274" s="15">
        <v>3</v>
      </c>
      <c r="S274" s="15">
        <f>C274+D274+E274+F274+G274+H274+I274+J274+K274+L274+M274+N274+O274+P274+Q274+R274</f>
        <v>92</v>
      </c>
    </row>
    <row r="275" spans="1:19" x14ac:dyDescent="0.25">
      <c r="A275" s="100" t="s">
        <v>52</v>
      </c>
      <c r="B275" s="67" t="s">
        <v>50</v>
      </c>
      <c r="C275" s="15">
        <f t="shared" ref="C275:S275" si="106">C273-C274</f>
        <v>-4</v>
      </c>
      <c r="D275" s="21">
        <f t="shared" si="106"/>
        <v>0</v>
      </c>
      <c r="E275" s="15">
        <f t="shared" si="106"/>
        <v>-3</v>
      </c>
      <c r="F275" s="21">
        <f t="shared" si="106"/>
        <v>1</v>
      </c>
      <c r="G275" s="15">
        <f t="shared" si="106"/>
        <v>1</v>
      </c>
      <c r="H275" s="21">
        <f t="shared" si="106"/>
        <v>-2</v>
      </c>
      <c r="I275" s="15">
        <f t="shared" si="106"/>
        <v>-5</v>
      </c>
      <c r="J275" s="21">
        <f>J273-J274</f>
        <v>-4</v>
      </c>
      <c r="K275" s="15">
        <f t="shared" si="106"/>
        <v>-2</v>
      </c>
      <c r="L275" s="21">
        <f t="shared" si="106"/>
        <v>-1</v>
      </c>
      <c r="M275" s="15">
        <f t="shared" si="106"/>
        <v>-1</v>
      </c>
      <c r="N275" s="21">
        <f t="shared" si="106"/>
        <v>-3</v>
      </c>
      <c r="O275" s="15">
        <f t="shared" si="106"/>
        <v>1</v>
      </c>
      <c r="P275" s="15">
        <f t="shared" si="106"/>
        <v>0</v>
      </c>
      <c r="Q275" s="15">
        <f t="shared" si="106"/>
        <v>2</v>
      </c>
      <c r="R275" s="15">
        <f t="shared" si="106"/>
        <v>2</v>
      </c>
      <c r="S275" s="15">
        <f t="shared" si="106"/>
        <v>-18</v>
      </c>
    </row>
    <row r="276" spans="1:19" ht="13.8" thickBot="1" x14ac:dyDescent="0.3">
      <c r="A276" s="101"/>
      <c r="B276" s="68" t="s">
        <v>9</v>
      </c>
      <c r="C276" s="18">
        <f t="shared" ref="C276:R276" si="107">C275/C274</f>
        <v>-0.5</v>
      </c>
      <c r="D276" s="18">
        <f t="shared" si="107"/>
        <v>0</v>
      </c>
      <c r="E276" s="18">
        <f t="shared" si="107"/>
        <v>-0.5</v>
      </c>
      <c r="F276" s="18">
        <f t="shared" si="107"/>
        <v>0.5</v>
      </c>
      <c r="G276" s="18">
        <f t="shared" si="107"/>
        <v>0.25</v>
      </c>
      <c r="H276" s="18">
        <f t="shared" si="107"/>
        <v>-0.5</v>
      </c>
      <c r="I276" s="18">
        <f t="shared" si="107"/>
        <v>-0.38461538461538464</v>
      </c>
      <c r="J276" s="18">
        <f t="shared" si="107"/>
        <v>-0.30769230769230771</v>
      </c>
      <c r="K276" s="18">
        <f t="shared" si="107"/>
        <v>-0.4</v>
      </c>
      <c r="L276" s="18">
        <f t="shared" si="107"/>
        <v>-0.5</v>
      </c>
      <c r="M276" s="18">
        <f t="shared" si="107"/>
        <v>-1</v>
      </c>
      <c r="N276" s="18">
        <f t="shared" si="107"/>
        <v>-0.3</v>
      </c>
      <c r="O276" s="18">
        <f t="shared" si="107"/>
        <v>0.2</v>
      </c>
      <c r="P276" s="18">
        <f t="shared" si="107"/>
        <v>0</v>
      </c>
      <c r="Q276" s="18">
        <f t="shared" si="107"/>
        <v>0.66666666666666663</v>
      </c>
      <c r="R276" s="18">
        <f t="shared" si="107"/>
        <v>0.66666666666666663</v>
      </c>
      <c r="S276" s="18">
        <f>S275/S274</f>
        <v>-0.19565217391304349</v>
      </c>
    </row>
    <row r="277" spans="1:19" x14ac:dyDescent="0.25">
      <c r="A277" s="102"/>
      <c r="B277" s="66">
        <v>2016</v>
      </c>
      <c r="C277" s="15">
        <v>4</v>
      </c>
      <c r="D277" s="21">
        <v>2</v>
      </c>
      <c r="E277" s="15">
        <v>4</v>
      </c>
      <c r="F277" s="21">
        <v>1</v>
      </c>
      <c r="G277" s="15">
        <v>3</v>
      </c>
      <c r="H277" s="21">
        <v>1</v>
      </c>
      <c r="I277" s="15">
        <v>2</v>
      </c>
      <c r="J277" s="21">
        <v>2</v>
      </c>
      <c r="K277" s="15">
        <v>0</v>
      </c>
      <c r="L277" s="21">
        <v>0</v>
      </c>
      <c r="M277" s="15">
        <v>1</v>
      </c>
      <c r="N277" s="21">
        <v>2</v>
      </c>
      <c r="O277" s="15">
        <v>2</v>
      </c>
      <c r="P277" s="15">
        <v>3</v>
      </c>
      <c r="Q277" s="15">
        <v>1</v>
      </c>
      <c r="R277" s="15">
        <v>3</v>
      </c>
      <c r="S277" s="15">
        <f>C277+D277+E277+F277+G277+H277+I277+J277+K277+L277+M277+N277+O277+P277+Q277+R277</f>
        <v>31</v>
      </c>
    </row>
    <row r="278" spans="1:19" x14ac:dyDescent="0.25">
      <c r="A278" s="100" t="s">
        <v>53</v>
      </c>
      <c r="B278" s="66">
        <v>2015</v>
      </c>
      <c r="C278" s="15">
        <v>2</v>
      </c>
      <c r="D278" s="21">
        <v>3</v>
      </c>
      <c r="E278" s="15">
        <v>3</v>
      </c>
      <c r="F278" s="21">
        <v>0</v>
      </c>
      <c r="G278" s="15">
        <v>0</v>
      </c>
      <c r="H278" s="21">
        <v>2</v>
      </c>
      <c r="I278" s="15">
        <v>2</v>
      </c>
      <c r="J278" s="21">
        <v>1</v>
      </c>
      <c r="K278" s="15">
        <v>2</v>
      </c>
      <c r="L278" s="21">
        <v>0</v>
      </c>
      <c r="M278" s="15">
        <v>0</v>
      </c>
      <c r="N278" s="21">
        <v>0</v>
      </c>
      <c r="O278" s="15">
        <v>4</v>
      </c>
      <c r="P278" s="15">
        <v>6</v>
      </c>
      <c r="Q278" s="15">
        <v>3</v>
      </c>
      <c r="R278" s="15">
        <v>9</v>
      </c>
      <c r="S278" s="15">
        <f>C278+D278+E278+F278+G278+H278+I278+J278+K278+L278+M278+N278+O278+P278+Q278+R278</f>
        <v>37</v>
      </c>
    </row>
    <row r="279" spans="1:19" x14ac:dyDescent="0.25">
      <c r="A279" s="100" t="s">
        <v>54</v>
      </c>
      <c r="B279" s="67" t="s">
        <v>50</v>
      </c>
      <c r="C279" s="15">
        <f t="shared" ref="C279:S279" si="108">C277-C278</f>
        <v>2</v>
      </c>
      <c r="D279" s="21">
        <f t="shared" si="108"/>
        <v>-1</v>
      </c>
      <c r="E279" s="15">
        <f t="shared" si="108"/>
        <v>1</v>
      </c>
      <c r="F279" s="21">
        <f t="shared" si="108"/>
        <v>1</v>
      </c>
      <c r="G279" s="15">
        <f t="shared" si="108"/>
        <v>3</v>
      </c>
      <c r="H279" s="21">
        <f t="shared" si="108"/>
        <v>-1</v>
      </c>
      <c r="I279" s="15">
        <f t="shared" si="108"/>
        <v>0</v>
      </c>
      <c r="J279" s="21">
        <f>J277-J278</f>
        <v>1</v>
      </c>
      <c r="K279" s="15">
        <f t="shared" si="108"/>
        <v>-2</v>
      </c>
      <c r="L279" s="21">
        <f t="shared" si="108"/>
        <v>0</v>
      </c>
      <c r="M279" s="15">
        <f t="shared" si="108"/>
        <v>1</v>
      </c>
      <c r="N279" s="21">
        <f t="shared" si="108"/>
        <v>2</v>
      </c>
      <c r="O279" s="15">
        <f t="shared" si="108"/>
        <v>-2</v>
      </c>
      <c r="P279" s="15">
        <f t="shared" si="108"/>
        <v>-3</v>
      </c>
      <c r="Q279" s="15">
        <f t="shared" si="108"/>
        <v>-2</v>
      </c>
      <c r="R279" s="15">
        <f t="shared" si="108"/>
        <v>-6</v>
      </c>
      <c r="S279" s="15">
        <f t="shared" si="108"/>
        <v>-6</v>
      </c>
    </row>
    <row r="280" spans="1:19" ht="13.8" thickBot="1" x14ac:dyDescent="0.3">
      <c r="A280" s="101"/>
      <c r="B280" s="68" t="s">
        <v>9</v>
      </c>
      <c r="C280" s="18">
        <f t="shared" ref="C280:R280" si="109">C279/C278</f>
        <v>1</v>
      </c>
      <c r="D280" s="18">
        <f t="shared" si="109"/>
        <v>-0.33333333333333331</v>
      </c>
      <c r="E280" s="18">
        <f t="shared" si="109"/>
        <v>0.33333333333333331</v>
      </c>
      <c r="F280" s="18">
        <v>0</v>
      </c>
      <c r="G280" s="18">
        <v>0</v>
      </c>
      <c r="H280" s="18">
        <f t="shared" si="109"/>
        <v>-0.5</v>
      </c>
      <c r="I280" s="18">
        <f t="shared" si="109"/>
        <v>0</v>
      </c>
      <c r="J280" s="18">
        <f t="shared" si="109"/>
        <v>1</v>
      </c>
      <c r="K280" s="18">
        <f t="shared" si="109"/>
        <v>-1</v>
      </c>
      <c r="L280" s="18">
        <v>0</v>
      </c>
      <c r="M280" s="18">
        <v>0</v>
      </c>
      <c r="N280" s="18">
        <v>0</v>
      </c>
      <c r="O280" s="18">
        <f t="shared" si="109"/>
        <v>-0.5</v>
      </c>
      <c r="P280" s="18">
        <f t="shared" si="109"/>
        <v>-0.5</v>
      </c>
      <c r="Q280" s="18">
        <f t="shared" si="109"/>
        <v>-0.66666666666666663</v>
      </c>
      <c r="R280" s="18">
        <f t="shared" si="109"/>
        <v>-0.66666666666666663</v>
      </c>
      <c r="S280" s="18">
        <f>S279/S278</f>
        <v>-0.16216216216216217</v>
      </c>
    </row>
    <row r="281" spans="1:19" x14ac:dyDescent="0.25">
      <c r="A281" s="102"/>
      <c r="B281" s="66">
        <v>2016</v>
      </c>
      <c r="C281" s="15">
        <v>0</v>
      </c>
      <c r="D281" s="21">
        <v>0</v>
      </c>
      <c r="E281" s="15">
        <v>0</v>
      </c>
      <c r="F281" s="21">
        <v>0</v>
      </c>
      <c r="G281" s="15">
        <v>0</v>
      </c>
      <c r="H281" s="21">
        <v>0</v>
      </c>
      <c r="I281" s="15">
        <v>0</v>
      </c>
      <c r="J281" s="21">
        <v>0</v>
      </c>
      <c r="K281" s="15">
        <v>0</v>
      </c>
      <c r="L281" s="21">
        <v>0</v>
      </c>
      <c r="M281" s="15">
        <v>0</v>
      </c>
      <c r="N281" s="21">
        <v>0</v>
      </c>
      <c r="O281" s="15">
        <v>0</v>
      </c>
      <c r="P281" s="15">
        <v>0</v>
      </c>
      <c r="Q281" s="15">
        <v>0</v>
      </c>
      <c r="R281" s="15">
        <v>0</v>
      </c>
      <c r="S281" s="15">
        <f>C281+D281+E281+F281+G281+H281+I281+J281+K281+L281+M281+N281+O281+P281+Q281+R281</f>
        <v>0</v>
      </c>
    </row>
    <row r="282" spans="1:19" x14ac:dyDescent="0.25">
      <c r="A282" s="100" t="s">
        <v>55</v>
      </c>
      <c r="B282" s="66">
        <v>2015</v>
      </c>
      <c r="C282" s="15">
        <v>0</v>
      </c>
      <c r="D282" s="21">
        <v>0</v>
      </c>
      <c r="E282" s="15">
        <v>0</v>
      </c>
      <c r="F282" s="21">
        <v>0</v>
      </c>
      <c r="G282" s="15">
        <v>0</v>
      </c>
      <c r="H282" s="21">
        <v>0</v>
      </c>
      <c r="I282" s="15">
        <v>0</v>
      </c>
      <c r="J282" s="21">
        <v>0</v>
      </c>
      <c r="K282" s="15">
        <v>0</v>
      </c>
      <c r="L282" s="21">
        <v>0</v>
      </c>
      <c r="M282" s="15">
        <v>0</v>
      </c>
      <c r="N282" s="21">
        <v>0</v>
      </c>
      <c r="O282" s="15">
        <v>0</v>
      </c>
      <c r="P282" s="15">
        <v>0</v>
      </c>
      <c r="Q282" s="15">
        <v>0</v>
      </c>
      <c r="R282" s="15">
        <v>0</v>
      </c>
      <c r="S282" s="15">
        <f>C282+D282+E282+F282+G282+H282+I282+J282+K282+L282+M282+N282+O282+P282+Q282+R282</f>
        <v>0</v>
      </c>
    </row>
    <row r="283" spans="1:19" x14ac:dyDescent="0.25">
      <c r="A283" s="194" t="s">
        <v>56</v>
      </c>
      <c r="B283" s="67" t="s">
        <v>50</v>
      </c>
      <c r="C283" s="15">
        <f t="shared" ref="C283:R283" si="110">C281-C282</f>
        <v>0</v>
      </c>
      <c r="D283" s="15">
        <f t="shared" si="110"/>
        <v>0</v>
      </c>
      <c r="E283" s="15">
        <f t="shared" si="110"/>
        <v>0</v>
      </c>
      <c r="F283" s="15">
        <f t="shared" si="110"/>
        <v>0</v>
      </c>
      <c r="G283" s="15">
        <f t="shared" si="110"/>
        <v>0</v>
      </c>
      <c r="H283" s="15">
        <f t="shared" si="110"/>
        <v>0</v>
      </c>
      <c r="I283" s="15">
        <f t="shared" si="110"/>
        <v>0</v>
      </c>
      <c r="J283" s="15">
        <f t="shared" si="110"/>
        <v>0</v>
      </c>
      <c r="K283" s="15">
        <f t="shared" si="110"/>
        <v>0</v>
      </c>
      <c r="L283" s="15">
        <f t="shared" si="110"/>
        <v>0</v>
      </c>
      <c r="M283" s="15">
        <f t="shared" si="110"/>
        <v>0</v>
      </c>
      <c r="N283" s="15">
        <f t="shared" si="110"/>
        <v>0</v>
      </c>
      <c r="O283" s="15">
        <f t="shared" si="110"/>
        <v>0</v>
      </c>
      <c r="P283" s="15">
        <f t="shared" si="110"/>
        <v>0</v>
      </c>
      <c r="Q283" s="15">
        <f t="shared" si="110"/>
        <v>0</v>
      </c>
      <c r="R283" s="15">
        <f t="shared" si="110"/>
        <v>0</v>
      </c>
      <c r="S283" s="15">
        <f>S281-S282</f>
        <v>0</v>
      </c>
    </row>
    <row r="284" spans="1:19" ht="13.8" thickBot="1" x14ac:dyDescent="0.3">
      <c r="A284" s="101"/>
      <c r="B284" s="68" t="s">
        <v>9</v>
      </c>
      <c r="C284" s="18">
        <v>0</v>
      </c>
      <c r="D284" s="18">
        <v>0</v>
      </c>
      <c r="E284" s="18">
        <v>0</v>
      </c>
      <c r="F284" s="18">
        <v>0</v>
      </c>
      <c r="G284" s="32">
        <v>0</v>
      </c>
      <c r="H284" s="18">
        <v>0</v>
      </c>
      <c r="I284" s="18">
        <v>0</v>
      </c>
      <c r="J284" s="30">
        <v>0</v>
      </c>
      <c r="K284" s="18">
        <v>0</v>
      </c>
      <c r="L284" s="18">
        <v>0</v>
      </c>
      <c r="M284" s="18">
        <v>0</v>
      </c>
      <c r="N284" s="30">
        <v>0</v>
      </c>
      <c r="O284" s="18">
        <v>0</v>
      </c>
      <c r="P284" s="18">
        <v>0</v>
      </c>
      <c r="Q284" s="18">
        <v>0</v>
      </c>
      <c r="R284" s="45">
        <v>0</v>
      </c>
      <c r="S284" s="18">
        <v>0</v>
      </c>
    </row>
    <row r="285" spans="1:19" x14ac:dyDescent="0.25">
      <c r="A285" s="102"/>
      <c r="B285" s="66">
        <v>2016</v>
      </c>
      <c r="C285" s="15">
        <v>77</v>
      </c>
      <c r="D285" s="21">
        <v>95</v>
      </c>
      <c r="E285" s="15">
        <v>66</v>
      </c>
      <c r="F285" s="21">
        <v>5</v>
      </c>
      <c r="G285" s="15">
        <v>16</v>
      </c>
      <c r="H285" s="21">
        <v>17</v>
      </c>
      <c r="I285" s="15">
        <v>42</v>
      </c>
      <c r="J285" s="21">
        <v>36</v>
      </c>
      <c r="K285" s="15">
        <v>24</v>
      </c>
      <c r="L285" s="21">
        <v>6</v>
      </c>
      <c r="M285" s="15">
        <v>1</v>
      </c>
      <c r="N285" s="21">
        <v>25</v>
      </c>
      <c r="O285" s="15">
        <v>26</v>
      </c>
      <c r="P285" s="15">
        <v>69</v>
      </c>
      <c r="Q285" s="15">
        <v>35</v>
      </c>
      <c r="R285" s="15">
        <v>61</v>
      </c>
      <c r="S285" s="15">
        <f>C285+D285+E285+F285+G285+H285+I285+J285+K285+L285+M285+N285+O285+P285+Q285+R285</f>
        <v>601</v>
      </c>
    </row>
    <row r="286" spans="1:19" x14ac:dyDescent="0.25">
      <c r="A286" s="100" t="s">
        <v>57</v>
      </c>
      <c r="B286" s="66">
        <v>2015</v>
      </c>
      <c r="C286" s="15">
        <v>110</v>
      </c>
      <c r="D286" s="21">
        <v>95</v>
      </c>
      <c r="E286" s="15">
        <v>70</v>
      </c>
      <c r="F286" s="21">
        <v>29</v>
      </c>
      <c r="G286" s="15">
        <v>35</v>
      </c>
      <c r="H286" s="21">
        <v>12</v>
      </c>
      <c r="I286" s="15">
        <v>46</v>
      </c>
      <c r="J286" s="21">
        <v>57</v>
      </c>
      <c r="K286" s="15">
        <v>21</v>
      </c>
      <c r="L286" s="21">
        <v>14</v>
      </c>
      <c r="M286" s="15">
        <v>3</v>
      </c>
      <c r="N286" s="21">
        <v>31</v>
      </c>
      <c r="O286" s="15">
        <v>33</v>
      </c>
      <c r="P286" s="15">
        <v>73</v>
      </c>
      <c r="Q286" s="15">
        <v>39</v>
      </c>
      <c r="R286" s="15">
        <v>76</v>
      </c>
      <c r="S286" s="15">
        <f>C286+D286+E286+F286+G286+H286+I286+J286+K286+L286+M286+N286+O286+P286+Q286+R286</f>
        <v>744</v>
      </c>
    </row>
    <row r="287" spans="1:19" x14ac:dyDescent="0.25">
      <c r="A287" s="102"/>
      <c r="B287" s="67" t="s">
        <v>50</v>
      </c>
      <c r="C287" s="15">
        <f t="shared" ref="C287:R287" si="111">C285-C286</f>
        <v>-33</v>
      </c>
      <c r="D287" s="15">
        <f t="shared" si="111"/>
        <v>0</v>
      </c>
      <c r="E287" s="15">
        <f t="shared" si="111"/>
        <v>-4</v>
      </c>
      <c r="F287" s="15">
        <f t="shared" si="111"/>
        <v>-24</v>
      </c>
      <c r="G287" s="15">
        <f t="shared" si="111"/>
        <v>-19</v>
      </c>
      <c r="H287" s="15">
        <f t="shared" si="111"/>
        <v>5</v>
      </c>
      <c r="I287" s="15">
        <f t="shared" si="111"/>
        <v>-4</v>
      </c>
      <c r="J287" s="15">
        <f t="shared" si="111"/>
        <v>-21</v>
      </c>
      <c r="K287" s="15">
        <f t="shared" si="111"/>
        <v>3</v>
      </c>
      <c r="L287" s="15">
        <f t="shared" si="111"/>
        <v>-8</v>
      </c>
      <c r="M287" s="15">
        <f t="shared" si="111"/>
        <v>-2</v>
      </c>
      <c r="N287" s="15">
        <f t="shared" si="111"/>
        <v>-6</v>
      </c>
      <c r="O287" s="15">
        <f t="shared" si="111"/>
        <v>-7</v>
      </c>
      <c r="P287" s="15">
        <f t="shared" si="111"/>
        <v>-4</v>
      </c>
      <c r="Q287" s="15">
        <f t="shared" si="111"/>
        <v>-4</v>
      </c>
      <c r="R287" s="15">
        <f t="shared" si="111"/>
        <v>-15</v>
      </c>
      <c r="S287" s="15">
        <f>S285-S286</f>
        <v>-143</v>
      </c>
    </row>
    <row r="288" spans="1:19" ht="13.8" thickBot="1" x14ac:dyDescent="0.3">
      <c r="A288" s="101"/>
      <c r="B288" s="68" t="s">
        <v>9</v>
      </c>
      <c r="C288" s="18">
        <f t="shared" ref="C288:R288" si="112">C287/C286</f>
        <v>-0.3</v>
      </c>
      <c r="D288" s="18">
        <f t="shared" si="112"/>
        <v>0</v>
      </c>
      <c r="E288" s="18">
        <f t="shared" si="112"/>
        <v>-5.7142857142857141E-2</v>
      </c>
      <c r="F288" s="18">
        <f t="shared" si="112"/>
        <v>-0.82758620689655171</v>
      </c>
      <c r="G288" s="18">
        <f t="shared" si="112"/>
        <v>-0.54285714285714282</v>
      </c>
      <c r="H288" s="18">
        <f t="shared" si="112"/>
        <v>0.41666666666666669</v>
      </c>
      <c r="I288" s="18">
        <f t="shared" si="112"/>
        <v>-8.6956521739130432E-2</v>
      </c>
      <c r="J288" s="18">
        <f t="shared" si="112"/>
        <v>-0.36842105263157893</v>
      </c>
      <c r="K288" s="18">
        <f t="shared" si="112"/>
        <v>0.14285714285714285</v>
      </c>
      <c r="L288" s="18">
        <f t="shared" si="112"/>
        <v>-0.5714285714285714</v>
      </c>
      <c r="M288" s="18">
        <f t="shared" si="112"/>
        <v>-0.66666666666666663</v>
      </c>
      <c r="N288" s="18">
        <f t="shared" si="112"/>
        <v>-0.19354838709677419</v>
      </c>
      <c r="O288" s="18">
        <f t="shared" si="112"/>
        <v>-0.21212121212121213</v>
      </c>
      <c r="P288" s="18">
        <f t="shared" si="112"/>
        <v>-5.4794520547945202E-2</v>
      </c>
      <c r="Q288" s="18">
        <f t="shared" si="112"/>
        <v>-0.10256410256410256</v>
      </c>
      <c r="R288" s="18">
        <f t="shared" si="112"/>
        <v>-0.19736842105263158</v>
      </c>
      <c r="S288" s="18">
        <f>S287/S286</f>
        <v>-0.19220430107526881</v>
      </c>
    </row>
    <row r="289" spans="1:19" x14ac:dyDescent="0.25">
      <c r="A289" s="102"/>
      <c r="B289" s="66">
        <v>2016</v>
      </c>
      <c r="C289" s="15">
        <v>26</v>
      </c>
      <c r="D289" s="21">
        <v>29</v>
      </c>
      <c r="E289" s="15">
        <v>29</v>
      </c>
      <c r="F289" s="21">
        <v>9</v>
      </c>
      <c r="G289" s="15">
        <v>14</v>
      </c>
      <c r="H289" s="21">
        <v>7</v>
      </c>
      <c r="I289" s="15">
        <v>22</v>
      </c>
      <c r="J289" s="21">
        <v>25</v>
      </c>
      <c r="K289" s="15">
        <v>18</v>
      </c>
      <c r="L289" s="21">
        <v>6</v>
      </c>
      <c r="M289" s="15">
        <v>2</v>
      </c>
      <c r="N289" s="21">
        <v>13</v>
      </c>
      <c r="O289" s="15">
        <v>23</v>
      </c>
      <c r="P289" s="15">
        <v>20</v>
      </c>
      <c r="Q289" s="15">
        <v>24</v>
      </c>
      <c r="R289" s="15">
        <v>28</v>
      </c>
      <c r="S289" s="15">
        <f>C289+D289+E289+F289+G289+H289+I289+J289+K289+L289+M289+N289+O289+P289+Q289+R289</f>
        <v>295</v>
      </c>
    </row>
    <row r="290" spans="1:19" x14ac:dyDescent="0.25">
      <c r="A290" s="100" t="s">
        <v>58</v>
      </c>
      <c r="B290" s="66">
        <v>2015</v>
      </c>
      <c r="C290" s="15">
        <v>35</v>
      </c>
      <c r="D290" s="21">
        <v>19</v>
      </c>
      <c r="E290" s="15">
        <v>15</v>
      </c>
      <c r="F290" s="21">
        <v>4</v>
      </c>
      <c r="G290" s="15">
        <v>9</v>
      </c>
      <c r="H290" s="21">
        <v>8</v>
      </c>
      <c r="I290" s="15">
        <v>15</v>
      </c>
      <c r="J290" s="21">
        <v>17</v>
      </c>
      <c r="K290" s="15">
        <v>9</v>
      </c>
      <c r="L290" s="21">
        <v>8</v>
      </c>
      <c r="M290" s="15">
        <v>5</v>
      </c>
      <c r="N290" s="21">
        <v>14</v>
      </c>
      <c r="O290" s="15">
        <v>13</v>
      </c>
      <c r="P290" s="15">
        <v>10</v>
      </c>
      <c r="Q290" s="15">
        <v>26</v>
      </c>
      <c r="R290" s="15">
        <v>14</v>
      </c>
      <c r="S290" s="15">
        <f>C290+D290+E290+F290+G290+H290+I290+J290+K290+L290+M290+N290+O290+P290+Q290+R290</f>
        <v>221</v>
      </c>
    </row>
    <row r="291" spans="1:19" x14ac:dyDescent="0.25">
      <c r="A291" s="100" t="s">
        <v>59</v>
      </c>
      <c r="B291" s="67" t="s">
        <v>50</v>
      </c>
      <c r="C291" s="15">
        <f t="shared" ref="C291:S291" si="113">C289-C290</f>
        <v>-9</v>
      </c>
      <c r="D291" s="21">
        <f t="shared" si="113"/>
        <v>10</v>
      </c>
      <c r="E291" s="15">
        <f t="shared" si="113"/>
        <v>14</v>
      </c>
      <c r="F291" s="21">
        <f t="shared" si="113"/>
        <v>5</v>
      </c>
      <c r="G291" s="15">
        <f t="shared" si="113"/>
        <v>5</v>
      </c>
      <c r="H291" s="21">
        <f>H289-H290</f>
        <v>-1</v>
      </c>
      <c r="I291" s="15">
        <f>I289-I290</f>
        <v>7</v>
      </c>
      <c r="J291" s="21">
        <f>J289-J290</f>
        <v>8</v>
      </c>
      <c r="K291" s="15">
        <f t="shared" si="113"/>
        <v>9</v>
      </c>
      <c r="L291" s="21">
        <f t="shared" si="113"/>
        <v>-2</v>
      </c>
      <c r="M291" s="15">
        <f t="shared" si="113"/>
        <v>-3</v>
      </c>
      <c r="N291" s="21">
        <f t="shared" si="113"/>
        <v>-1</v>
      </c>
      <c r="O291" s="15">
        <f t="shared" si="113"/>
        <v>10</v>
      </c>
      <c r="P291" s="15">
        <f t="shared" si="113"/>
        <v>10</v>
      </c>
      <c r="Q291" s="15">
        <f t="shared" si="113"/>
        <v>-2</v>
      </c>
      <c r="R291" s="15">
        <f t="shared" si="113"/>
        <v>14</v>
      </c>
      <c r="S291" s="15">
        <f t="shared" si="113"/>
        <v>74</v>
      </c>
    </row>
    <row r="292" spans="1:19" ht="13.8" thickBot="1" x14ac:dyDescent="0.3">
      <c r="A292" s="101"/>
      <c r="B292" s="68" t="s">
        <v>9</v>
      </c>
      <c r="C292" s="18">
        <f t="shared" ref="C292:H292" si="114">C291/C290</f>
        <v>-0.25714285714285712</v>
      </c>
      <c r="D292" s="18">
        <f t="shared" si="114"/>
        <v>0.52631578947368418</v>
      </c>
      <c r="E292" s="18">
        <f t="shared" si="114"/>
        <v>0.93333333333333335</v>
      </c>
      <c r="F292" s="18">
        <f t="shared" si="114"/>
        <v>1.25</v>
      </c>
      <c r="G292" s="18">
        <f>G291/G290</f>
        <v>0.55555555555555558</v>
      </c>
      <c r="H292" s="30">
        <f t="shared" si="114"/>
        <v>-0.125</v>
      </c>
      <c r="I292" s="18">
        <f>I291/I290</f>
        <v>0.46666666666666667</v>
      </c>
      <c r="J292" s="18">
        <f>J291/J290</f>
        <v>0.47058823529411764</v>
      </c>
      <c r="K292" s="18">
        <f>K291/K290</f>
        <v>1</v>
      </c>
      <c r="L292" s="18">
        <f>L291/L290</f>
        <v>-0.25</v>
      </c>
      <c r="M292" s="18">
        <f>M291/M290</f>
        <v>-0.6</v>
      </c>
      <c r="N292" s="18">
        <f t="shared" ref="N292:S292" si="115">N291/N290</f>
        <v>-7.1428571428571425E-2</v>
      </c>
      <c r="O292" s="18">
        <f t="shared" si="115"/>
        <v>0.76923076923076927</v>
      </c>
      <c r="P292" s="18">
        <f t="shared" si="115"/>
        <v>1</v>
      </c>
      <c r="Q292" s="18">
        <v>0</v>
      </c>
      <c r="R292" s="18">
        <f t="shared" si="115"/>
        <v>1</v>
      </c>
      <c r="S292" s="18">
        <f t="shared" si="115"/>
        <v>0.33484162895927599</v>
      </c>
    </row>
    <row r="293" spans="1:19" x14ac:dyDescent="0.25">
      <c r="A293" s="102"/>
      <c r="B293" s="66">
        <v>2016</v>
      </c>
      <c r="C293" s="15">
        <v>102</v>
      </c>
      <c r="D293" s="21">
        <v>159</v>
      </c>
      <c r="E293" s="15">
        <v>81</v>
      </c>
      <c r="F293" s="21">
        <v>44</v>
      </c>
      <c r="G293" s="15">
        <v>44</v>
      </c>
      <c r="H293" s="21">
        <v>39</v>
      </c>
      <c r="I293" s="15">
        <v>103</v>
      </c>
      <c r="J293" s="21">
        <v>79</v>
      </c>
      <c r="K293" s="15">
        <v>36</v>
      </c>
      <c r="L293" s="21">
        <v>36</v>
      </c>
      <c r="M293" s="15">
        <v>17</v>
      </c>
      <c r="N293" s="21">
        <v>50</v>
      </c>
      <c r="O293" s="15">
        <v>39</v>
      </c>
      <c r="P293" s="15">
        <v>72</v>
      </c>
      <c r="Q293" s="15">
        <v>104</v>
      </c>
      <c r="R293" s="15">
        <v>196</v>
      </c>
      <c r="S293" s="15">
        <f>C293+D293+E293+F293+G293+H293+I293+J293+K293+L293+M293+N293+O293+P293+Q293+R293</f>
        <v>1201</v>
      </c>
    </row>
    <row r="294" spans="1:19" x14ac:dyDescent="0.25">
      <c r="A294" s="103" t="s">
        <v>60</v>
      </c>
      <c r="B294" s="66">
        <v>2015</v>
      </c>
      <c r="C294" s="15">
        <v>125</v>
      </c>
      <c r="D294" s="21">
        <v>185</v>
      </c>
      <c r="E294" s="15">
        <v>119</v>
      </c>
      <c r="F294" s="21">
        <v>38</v>
      </c>
      <c r="G294" s="15">
        <v>53</v>
      </c>
      <c r="H294" s="21">
        <v>37</v>
      </c>
      <c r="I294" s="15">
        <v>75</v>
      </c>
      <c r="J294" s="21">
        <v>105</v>
      </c>
      <c r="K294" s="15">
        <v>41</v>
      </c>
      <c r="L294" s="21">
        <v>39</v>
      </c>
      <c r="M294" s="15">
        <v>16</v>
      </c>
      <c r="N294" s="21">
        <v>75</v>
      </c>
      <c r="O294" s="15">
        <v>69</v>
      </c>
      <c r="P294" s="15">
        <v>81</v>
      </c>
      <c r="Q294" s="15">
        <v>115</v>
      </c>
      <c r="R294" s="15">
        <v>138</v>
      </c>
      <c r="S294" s="15">
        <f>C294+D294+E294+F294+G294+H294+I294+J294+K294+L294+M294+N294+O294+P294+Q294+R294</f>
        <v>1311</v>
      </c>
    </row>
    <row r="295" spans="1:19" x14ac:dyDescent="0.25">
      <c r="A295" s="102"/>
      <c r="B295" s="67" t="s">
        <v>50</v>
      </c>
      <c r="C295" s="15">
        <f t="shared" ref="C295:S295" si="116">C293-C294</f>
        <v>-23</v>
      </c>
      <c r="D295" s="21">
        <f t="shared" si="116"/>
        <v>-26</v>
      </c>
      <c r="E295" s="15">
        <f t="shared" si="116"/>
        <v>-38</v>
      </c>
      <c r="F295" s="21">
        <f t="shared" si="116"/>
        <v>6</v>
      </c>
      <c r="G295" s="15">
        <f t="shared" si="116"/>
        <v>-9</v>
      </c>
      <c r="H295" s="21">
        <f t="shared" si="116"/>
        <v>2</v>
      </c>
      <c r="I295" s="15">
        <f t="shared" si="116"/>
        <v>28</v>
      </c>
      <c r="J295" s="21">
        <f>J293-J294</f>
        <v>-26</v>
      </c>
      <c r="K295" s="15">
        <f t="shared" si="116"/>
        <v>-5</v>
      </c>
      <c r="L295" s="21">
        <f t="shared" si="116"/>
        <v>-3</v>
      </c>
      <c r="M295" s="15">
        <f t="shared" si="116"/>
        <v>1</v>
      </c>
      <c r="N295" s="21">
        <f t="shared" si="116"/>
        <v>-25</v>
      </c>
      <c r="O295" s="15">
        <f t="shared" si="116"/>
        <v>-30</v>
      </c>
      <c r="P295" s="15">
        <f t="shared" si="116"/>
        <v>-9</v>
      </c>
      <c r="Q295" s="15">
        <f t="shared" si="116"/>
        <v>-11</v>
      </c>
      <c r="R295" s="15">
        <f t="shared" si="116"/>
        <v>58</v>
      </c>
      <c r="S295" s="15">
        <f t="shared" si="116"/>
        <v>-110</v>
      </c>
    </row>
    <row r="296" spans="1:19" ht="13.8" thickBot="1" x14ac:dyDescent="0.3">
      <c r="A296" s="101"/>
      <c r="B296" s="68" t="s">
        <v>9</v>
      </c>
      <c r="C296" s="18">
        <f t="shared" ref="C296:S296" si="117">C295/C294</f>
        <v>-0.184</v>
      </c>
      <c r="D296" s="30">
        <f t="shared" si="117"/>
        <v>-0.14054054054054055</v>
      </c>
      <c r="E296" s="18">
        <f t="shared" si="117"/>
        <v>-0.31932773109243695</v>
      </c>
      <c r="F296" s="30">
        <f t="shared" si="117"/>
        <v>0.15789473684210525</v>
      </c>
      <c r="G296" s="18">
        <f t="shared" si="117"/>
        <v>-0.16981132075471697</v>
      </c>
      <c r="H296" s="30">
        <f t="shared" si="117"/>
        <v>5.4054054054054057E-2</v>
      </c>
      <c r="I296" s="18">
        <f t="shared" si="117"/>
        <v>0.37333333333333335</v>
      </c>
      <c r="J296" s="30">
        <f>J295/J294</f>
        <v>-0.24761904761904763</v>
      </c>
      <c r="K296" s="18">
        <f t="shared" si="117"/>
        <v>-0.12195121951219512</v>
      </c>
      <c r="L296" s="30">
        <f t="shared" si="117"/>
        <v>-7.6923076923076927E-2</v>
      </c>
      <c r="M296" s="18">
        <f t="shared" si="117"/>
        <v>6.25E-2</v>
      </c>
      <c r="N296" s="30">
        <f t="shared" si="117"/>
        <v>-0.33333333333333331</v>
      </c>
      <c r="O296" s="18">
        <f t="shared" si="117"/>
        <v>-0.43478260869565216</v>
      </c>
      <c r="P296" s="18">
        <f t="shared" si="117"/>
        <v>-0.1111111111111111</v>
      </c>
      <c r="Q296" s="18">
        <f t="shared" si="117"/>
        <v>-9.5652173913043481E-2</v>
      </c>
      <c r="R296" s="18">
        <f t="shared" si="117"/>
        <v>0.42028985507246375</v>
      </c>
      <c r="S296" s="18">
        <f t="shared" si="117"/>
        <v>-8.3905415713196027E-2</v>
      </c>
    </row>
    <row r="297" spans="1:19" x14ac:dyDescent="0.25">
      <c r="A297" s="102"/>
      <c r="B297" s="66">
        <v>2016</v>
      </c>
      <c r="C297" s="15">
        <v>888</v>
      </c>
      <c r="D297" s="21">
        <v>432</v>
      </c>
      <c r="E297" s="15">
        <v>272</v>
      </c>
      <c r="F297" s="21">
        <v>43</v>
      </c>
      <c r="G297" s="15">
        <v>110</v>
      </c>
      <c r="H297" s="21">
        <v>62</v>
      </c>
      <c r="I297" s="15">
        <v>357</v>
      </c>
      <c r="J297" s="21">
        <v>243</v>
      </c>
      <c r="K297" s="15">
        <v>216</v>
      </c>
      <c r="L297" s="21">
        <v>72</v>
      </c>
      <c r="M297" s="15">
        <v>46</v>
      </c>
      <c r="N297" s="21">
        <v>116</v>
      </c>
      <c r="O297" s="15">
        <v>223</v>
      </c>
      <c r="P297" s="49">
        <v>294</v>
      </c>
      <c r="Q297" s="15">
        <v>279</v>
      </c>
      <c r="R297" s="15">
        <v>373</v>
      </c>
      <c r="S297" s="15">
        <f>C297+D297+E297+F297+G297+H297+I297+J297+K297+L297+M297+N297+O297+P297+Q297+R297</f>
        <v>4026</v>
      </c>
    </row>
    <row r="298" spans="1:19" x14ac:dyDescent="0.25">
      <c r="A298" s="100" t="s">
        <v>61</v>
      </c>
      <c r="B298" s="66">
        <v>2015</v>
      </c>
      <c r="C298" s="15">
        <v>870</v>
      </c>
      <c r="D298" s="21">
        <v>434</v>
      </c>
      <c r="E298" s="15">
        <v>341</v>
      </c>
      <c r="F298" s="21">
        <v>59</v>
      </c>
      <c r="G298" s="15">
        <v>137</v>
      </c>
      <c r="H298" s="21">
        <v>114</v>
      </c>
      <c r="I298" s="15">
        <v>363</v>
      </c>
      <c r="J298" s="21">
        <v>203</v>
      </c>
      <c r="K298" s="15">
        <v>206</v>
      </c>
      <c r="L298" s="21">
        <v>78</v>
      </c>
      <c r="M298" s="15">
        <v>54</v>
      </c>
      <c r="N298" s="21">
        <v>163</v>
      </c>
      <c r="O298" s="15">
        <v>299</v>
      </c>
      <c r="P298" s="15">
        <v>349</v>
      </c>
      <c r="Q298" s="15">
        <v>376</v>
      </c>
      <c r="R298" s="15">
        <v>454</v>
      </c>
      <c r="S298" s="15">
        <f>C298+D298+E298+F298+G298+H298+I298+J298+K298+L298+M298+N298+O298+P298+Q298+R298</f>
        <v>4500</v>
      </c>
    </row>
    <row r="299" spans="1:19" x14ac:dyDescent="0.25">
      <c r="A299" s="100" t="s">
        <v>62</v>
      </c>
      <c r="B299" s="67" t="s">
        <v>50</v>
      </c>
      <c r="C299" s="15">
        <f t="shared" ref="C299:S299" si="118">C297-C298</f>
        <v>18</v>
      </c>
      <c r="D299" s="21">
        <f t="shared" si="118"/>
        <v>-2</v>
      </c>
      <c r="E299" s="15">
        <f t="shared" si="118"/>
        <v>-69</v>
      </c>
      <c r="F299" s="21">
        <f t="shared" si="118"/>
        <v>-16</v>
      </c>
      <c r="G299" s="15">
        <f t="shared" si="118"/>
        <v>-27</v>
      </c>
      <c r="H299" s="21">
        <f t="shared" si="118"/>
        <v>-52</v>
      </c>
      <c r="I299" s="15">
        <f t="shared" si="118"/>
        <v>-6</v>
      </c>
      <c r="J299" s="21">
        <f>J297-J298</f>
        <v>40</v>
      </c>
      <c r="K299" s="15">
        <f t="shared" si="118"/>
        <v>10</v>
      </c>
      <c r="L299" s="21">
        <f t="shared" si="118"/>
        <v>-6</v>
      </c>
      <c r="M299" s="15">
        <f t="shared" si="118"/>
        <v>-8</v>
      </c>
      <c r="N299" s="21">
        <f t="shared" si="118"/>
        <v>-47</v>
      </c>
      <c r="O299" s="15">
        <f t="shared" si="118"/>
        <v>-76</v>
      </c>
      <c r="P299" s="15">
        <f t="shared" si="118"/>
        <v>-55</v>
      </c>
      <c r="Q299" s="15">
        <f t="shared" si="118"/>
        <v>-97</v>
      </c>
      <c r="R299" s="15">
        <f t="shared" si="118"/>
        <v>-81</v>
      </c>
      <c r="S299" s="15">
        <f t="shared" si="118"/>
        <v>-474</v>
      </c>
    </row>
    <row r="300" spans="1:19" ht="13.8" thickBot="1" x14ac:dyDescent="0.3">
      <c r="A300" s="101"/>
      <c r="B300" s="68" t="s">
        <v>9</v>
      </c>
      <c r="C300" s="18">
        <f t="shared" ref="C300:R300" si="119">C299/C298</f>
        <v>2.0689655172413793E-2</v>
      </c>
      <c r="D300" s="18">
        <f t="shared" si="119"/>
        <v>-4.608294930875576E-3</v>
      </c>
      <c r="E300" s="18">
        <f t="shared" si="119"/>
        <v>-0.20234604105571846</v>
      </c>
      <c r="F300" s="18">
        <f t="shared" si="119"/>
        <v>-0.2711864406779661</v>
      </c>
      <c r="G300" s="18">
        <f t="shared" si="119"/>
        <v>-0.19708029197080293</v>
      </c>
      <c r="H300" s="18">
        <f t="shared" si="119"/>
        <v>-0.45614035087719296</v>
      </c>
      <c r="I300" s="18">
        <f t="shared" si="119"/>
        <v>-1.6528925619834711E-2</v>
      </c>
      <c r="J300" s="18">
        <f t="shared" si="119"/>
        <v>0.19704433497536947</v>
      </c>
      <c r="K300" s="18">
        <f t="shared" si="119"/>
        <v>4.8543689320388349E-2</v>
      </c>
      <c r="L300" s="18">
        <f t="shared" si="119"/>
        <v>-7.6923076923076927E-2</v>
      </c>
      <c r="M300" s="18">
        <f t="shared" si="119"/>
        <v>-0.14814814814814814</v>
      </c>
      <c r="N300" s="18">
        <f t="shared" si="119"/>
        <v>-0.28834355828220859</v>
      </c>
      <c r="O300" s="18">
        <f t="shared" si="119"/>
        <v>-0.25418060200668896</v>
      </c>
      <c r="P300" s="18">
        <f>P299/P298</f>
        <v>-0.15759312320916904</v>
      </c>
      <c r="Q300" s="18">
        <f t="shared" si="119"/>
        <v>-0.25797872340425532</v>
      </c>
      <c r="R300" s="18">
        <f t="shared" si="119"/>
        <v>-0.17841409691629956</v>
      </c>
      <c r="S300" s="18">
        <f>S299/S298</f>
        <v>-0.10533333333333333</v>
      </c>
    </row>
    <row r="301" spans="1:19" x14ac:dyDescent="0.25">
      <c r="A301" s="102"/>
      <c r="B301" s="66">
        <v>2016</v>
      </c>
      <c r="C301" s="15">
        <v>211</v>
      </c>
      <c r="D301" s="21">
        <v>219</v>
      </c>
      <c r="E301" s="15">
        <v>122</v>
      </c>
      <c r="F301" s="21">
        <v>8</v>
      </c>
      <c r="G301" s="15">
        <v>14</v>
      </c>
      <c r="H301" s="21">
        <v>40</v>
      </c>
      <c r="I301" s="15">
        <v>51</v>
      </c>
      <c r="J301" s="21">
        <v>37</v>
      </c>
      <c r="K301" s="15">
        <v>34</v>
      </c>
      <c r="L301" s="21">
        <v>16</v>
      </c>
      <c r="M301" s="15">
        <v>13</v>
      </c>
      <c r="N301" s="21">
        <v>49</v>
      </c>
      <c r="O301" s="15">
        <v>57</v>
      </c>
      <c r="P301" s="15">
        <v>69</v>
      </c>
      <c r="Q301" s="15">
        <v>49</v>
      </c>
      <c r="R301" s="15">
        <v>60</v>
      </c>
      <c r="S301" s="15">
        <f>C301+D301+E301+F301+G301+H301+I301+J301+K301+L301+M301+N301+O301+P301+Q301+R301</f>
        <v>1049</v>
      </c>
    </row>
    <row r="302" spans="1:19" x14ac:dyDescent="0.25">
      <c r="A302" s="100" t="s">
        <v>63</v>
      </c>
      <c r="B302" s="66">
        <v>2015</v>
      </c>
      <c r="C302" s="15">
        <v>180</v>
      </c>
      <c r="D302" s="21">
        <v>216</v>
      </c>
      <c r="E302" s="15">
        <v>152</v>
      </c>
      <c r="F302" s="21">
        <v>16</v>
      </c>
      <c r="G302" s="15">
        <v>18</v>
      </c>
      <c r="H302" s="21">
        <v>34</v>
      </c>
      <c r="I302" s="15">
        <v>55</v>
      </c>
      <c r="J302" s="21">
        <v>33</v>
      </c>
      <c r="K302" s="15">
        <v>24</v>
      </c>
      <c r="L302" s="21">
        <v>16</v>
      </c>
      <c r="M302" s="15">
        <v>18</v>
      </c>
      <c r="N302" s="21">
        <v>61</v>
      </c>
      <c r="O302" s="15">
        <v>71</v>
      </c>
      <c r="P302" s="15">
        <v>88</v>
      </c>
      <c r="Q302" s="15">
        <v>89</v>
      </c>
      <c r="R302" s="15">
        <v>96</v>
      </c>
      <c r="S302" s="15">
        <f>C302+D302+E302+F302+G302+H302+I302+J302+K302+L302+M302+N302+O302+P302+Q302+R302</f>
        <v>1167</v>
      </c>
    </row>
    <row r="303" spans="1:19" x14ac:dyDescent="0.25">
      <c r="A303" s="100" t="s">
        <v>64</v>
      </c>
      <c r="B303" s="67" t="s">
        <v>50</v>
      </c>
      <c r="C303" s="15">
        <f t="shared" ref="C303:S303" si="120">C301-C302</f>
        <v>31</v>
      </c>
      <c r="D303" s="21">
        <f t="shared" si="120"/>
        <v>3</v>
      </c>
      <c r="E303" s="15">
        <f t="shared" si="120"/>
        <v>-30</v>
      </c>
      <c r="F303" s="21">
        <f t="shared" si="120"/>
        <v>-8</v>
      </c>
      <c r="G303" s="15">
        <f t="shared" si="120"/>
        <v>-4</v>
      </c>
      <c r="H303" s="21">
        <f t="shared" si="120"/>
        <v>6</v>
      </c>
      <c r="I303" s="15">
        <f t="shared" si="120"/>
        <v>-4</v>
      </c>
      <c r="J303" s="21">
        <f>J301-J302</f>
        <v>4</v>
      </c>
      <c r="K303" s="15">
        <f t="shared" si="120"/>
        <v>10</v>
      </c>
      <c r="L303" s="21">
        <f t="shared" si="120"/>
        <v>0</v>
      </c>
      <c r="M303" s="15">
        <f t="shared" si="120"/>
        <v>-5</v>
      </c>
      <c r="N303" s="21">
        <f t="shared" si="120"/>
        <v>-12</v>
      </c>
      <c r="O303" s="15">
        <f t="shared" si="120"/>
        <v>-14</v>
      </c>
      <c r="P303" s="15">
        <f t="shared" si="120"/>
        <v>-19</v>
      </c>
      <c r="Q303" s="15">
        <f t="shared" si="120"/>
        <v>-40</v>
      </c>
      <c r="R303" s="15">
        <f t="shared" si="120"/>
        <v>-36</v>
      </c>
      <c r="S303" s="15">
        <f t="shared" si="120"/>
        <v>-118</v>
      </c>
    </row>
    <row r="304" spans="1:19" ht="13.8" thickBot="1" x14ac:dyDescent="0.3">
      <c r="A304" s="101"/>
      <c r="B304" s="68" t="s">
        <v>9</v>
      </c>
      <c r="C304" s="18">
        <f t="shared" ref="C304:S304" si="121">C303/C302</f>
        <v>0.17222222222222222</v>
      </c>
      <c r="D304" s="30">
        <f t="shared" si="121"/>
        <v>1.3888888888888888E-2</v>
      </c>
      <c r="E304" s="18">
        <f t="shared" si="121"/>
        <v>-0.19736842105263158</v>
      </c>
      <c r="F304" s="30">
        <f t="shared" si="121"/>
        <v>-0.5</v>
      </c>
      <c r="G304" s="18">
        <f t="shared" si="121"/>
        <v>-0.22222222222222221</v>
      </c>
      <c r="H304" s="30">
        <f t="shared" si="121"/>
        <v>0.17647058823529413</v>
      </c>
      <c r="I304" s="18">
        <f t="shared" si="121"/>
        <v>-7.2727272727272724E-2</v>
      </c>
      <c r="J304" s="30">
        <f>J303/J302</f>
        <v>0.12121212121212122</v>
      </c>
      <c r="K304" s="18">
        <f t="shared" si="121"/>
        <v>0.41666666666666669</v>
      </c>
      <c r="L304" s="30">
        <f t="shared" si="121"/>
        <v>0</v>
      </c>
      <c r="M304" s="18">
        <f t="shared" si="121"/>
        <v>-0.27777777777777779</v>
      </c>
      <c r="N304" s="30">
        <f t="shared" si="121"/>
        <v>-0.19672131147540983</v>
      </c>
      <c r="O304" s="18">
        <f t="shared" si="121"/>
        <v>-0.19718309859154928</v>
      </c>
      <c r="P304" s="18">
        <f t="shared" si="121"/>
        <v>-0.21590909090909091</v>
      </c>
      <c r="Q304" s="18">
        <f t="shared" si="121"/>
        <v>-0.449438202247191</v>
      </c>
      <c r="R304" s="18">
        <f t="shared" si="121"/>
        <v>-0.375</v>
      </c>
      <c r="S304" s="18">
        <f t="shared" si="121"/>
        <v>-0.10111396743787489</v>
      </c>
    </row>
    <row r="305" spans="1:21" ht="13.8" thickBot="1" x14ac:dyDescent="0.3">
      <c r="A305" s="104" t="s">
        <v>144</v>
      </c>
      <c r="B305" s="20"/>
      <c r="C305" s="20"/>
      <c r="D305" s="20"/>
      <c r="E305" s="20"/>
      <c r="F305" s="20"/>
      <c r="G305" s="20"/>
      <c r="H305" s="20"/>
      <c r="I305" s="20"/>
      <c r="J305" s="20"/>
      <c r="K305" s="20"/>
      <c r="L305" s="20"/>
      <c r="M305" s="20"/>
      <c r="N305" s="20"/>
      <c r="O305" s="20"/>
      <c r="P305" s="20"/>
      <c r="Q305" s="20"/>
      <c r="R305" s="20"/>
      <c r="S305" s="20"/>
    </row>
    <row r="306" spans="1:21" ht="21" thickBot="1" x14ac:dyDescent="0.3">
      <c r="A306" s="96"/>
      <c r="B306" s="65"/>
      <c r="C306" s="22" t="s">
        <v>145</v>
      </c>
      <c r="D306" s="24" t="s">
        <v>146</v>
      </c>
      <c r="E306" s="25" t="s">
        <v>147</v>
      </c>
      <c r="F306" s="24" t="s">
        <v>148</v>
      </c>
      <c r="G306" s="25" t="s">
        <v>149</v>
      </c>
      <c r="H306" s="24" t="s">
        <v>150</v>
      </c>
      <c r="I306" s="25" t="s">
        <v>151</v>
      </c>
      <c r="J306" s="23" t="s">
        <v>152</v>
      </c>
      <c r="K306" s="22" t="s">
        <v>153</v>
      </c>
      <c r="L306" s="28"/>
      <c r="M306" s="27"/>
      <c r="N306" s="27"/>
      <c r="O306" s="27"/>
      <c r="P306" s="27"/>
      <c r="Q306" s="27"/>
      <c r="R306" s="28"/>
      <c r="S306" s="50" t="s">
        <v>48</v>
      </c>
    </row>
    <row r="307" spans="1:21" x14ac:dyDescent="0.25">
      <c r="A307" s="97"/>
      <c r="B307" s="66">
        <v>2016</v>
      </c>
      <c r="C307" s="15">
        <f t="shared" ref="C307:K308" si="122">C311+C315+C323+C327+C331+C335+C339</f>
        <v>24</v>
      </c>
      <c r="D307" s="15">
        <f t="shared" si="122"/>
        <v>501</v>
      </c>
      <c r="E307" s="15">
        <f t="shared" si="122"/>
        <v>918</v>
      </c>
      <c r="F307" s="15">
        <f t="shared" si="122"/>
        <v>513</v>
      </c>
      <c r="G307" s="15">
        <f t="shared" si="122"/>
        <v>164</v>
      </c>
      <c r="H307" s="15">
        <f t="shared" si="122"/>
        <v>225</v>
      </c>
      <c r="I307" s="15">
        <f t="shared" si="122"/>
        <v>214</v>
      </c>
      <c r="J307" s="15">
        <f t="shared" si="122"/>
        <v>353</v>
      </c>
      <c r="K307" s="15">
        <f t="shared" si="122"/>
        <v>213</v>
      </c>
      <c r="L307" s="15"/>
      <c r="M307" s="15"/>
      <c r="N307" s="15"/>
      <c r="O307" s="15"/>
      <c r="P307" s="15"/>
      <c r="Q307" s="15"/>
      <c r="R307" s="29"/>
      <c r="S307" s="15">
        <f>S311+S315+S323+S327+S331+S335+S339</f>
        <v>3125</v>
      </c>
    </row>
    <row r="308" spans="1:21" x14ac:dyDescent="0.25">
      <c r="A308" s="105" t="s">
        <v>49</v>
      </c>
      <c r="B308" s="66">
        <v>2015</v>
      </c>
      <c r="C308" s="15">
        <f t="shared" si="122"/>
        <v>38</v>
      </c>
      <c r="D308" s="15">
        <f t="shared" si="122"/>
        <v>529</v>
      </c>
      <c r="E308" s="15">
        <f t="shared" si="122"/>
        <v>1001</v>
      </c>
      <c r="F308" s="15">
        <f t="shared" si="122"/>
        <v>530</v>
      </c>
      <c r="G308" s="15">
        <f t="shared" si="122"/>
        <v>177</v>
      </c>
      <c r="H308" s="15">
        <f t="shared" si="122"/>
        <v>268</v>
      </c>
      <c r="I308" s="15">
        <f t="shared" si="122"/>
        <v>197</v>
      </c>
      <c r="J308" s="15">
        <f t="shared" si="122"/>
        <v>394</v>
      </c>
      <c r="K308" s="15">
        <f t="shared" si="122"/>
        <v>216</v>
      </c>
      <c r="L308" s="15"/>
      <c r="M308" s="15"/>
      <c r="N308" s="15"/>
      <c r="O308" s="15"/>
      <c r="P308" s="15"/>
      <c r="Q308" s="15"/>
      <c r="R308" s="29"/>
      <c r="S308" s="15">
        <f>S312+S316+S324+S328+S332+S336+S340</f>
        <v>3350</v>
      </c>
    </row>
    <row r="309" spans="1:21" x14ac:dyDescent="0.25">
      <c r="A309" s="97"/>
      <c r="B309" s="67" t="s">
        <v>50</v>
      </c>
      <c r="C309" s="15">
        <f t="shared" ref="C309:K309" si="123">C307-C308</f>
        <v>-14</v>
      </c>
      <c r="D309" s="21">
        <f t="shared" si="123"/>
        <v>-28</v>
      </c>
      <c r="E309" s="15">
        <f t="shared" si="123"/>
        <v>-83</v>
      </c>
      <c r="F309" s="21">
        <f t="shared" si="123"/>
        <v>-17</v>
      </c>
      <c r="G309" s="15">
        <f t="shared" si="123"/>
        <v>-13</v>
      </c>
      <c r="H309" s="21">
        <f t="shared" si="123"/>
        <v>-43</v>
      </c>
      <c r="I309" s="15">
        <f t="shared" si="123"/>
        <v>17</v>
      </c>
      <c r="J309" s="21">
        <f>J307-J308</f>
        <v>-41</v>
      </c>
      <c r="K309" s="15">
        <f t="shared" si="123"/>
        <v>-3</v>
      </c>
      <c r="L309" s="21"/>
      <c r="M309" s="15"/>
      <c r="N309" s="15"/>
      <c r="O309" s="15"/>
      <c r="P309" s="15"/>
      <c r="Q309" s="15"/>
      <c r="R309" s="21"/>
      <c r="S309" s="15">
        <f>S307-S308</f>
        <v>-225</v>
      </c>
    </row>
    <row r="310" spans="1:21" ht="13.8" thickBot="1" x14ac:dyDescent="0.3">
      <c r="A310" s="99"/>
      <c r="B310" s="68" t="s">
        <v>9</v>
      </c>
      <c r="C310" s="18">
        <f t="shared" ref="C310:K310" si="124">C309/C308</f>
        <v>-0.36842105263157893</v>
      </c>
      <c r="D310" s="30">
        <f t="shared" si="124"/>
        <v>-5.2930056710775046E-2</v>
      </c>
      <c r="E310" s="18">
        <f t="shared" si="124"/>
        <v>-8.2917082917082913E-2</v>
      </c>
      <c r="F310" s="30">
        <f t="shared" si="124"/>
        <v>-3.2075471698113207E-2</v>
      </c>
      <c r="G310" s="18">
        <f t="shared" si="124"/>
        <v>-7.3446327683615822E-2</v>
      </c>
      <c r="H310" s="30">
        <f t="shared" si="124"/>
        <v>-0.16044776119402984</v>
      </c>
      <c r="I310" s="18">
        <f t="shared" si="124"/>
        <v>8.6294416243654817E-2</v>
      </c>
      <c r="J310" s="30">
        <f>J309/J308</f>
        <v>-0.10406091370558376</v>
      </c>
      <c r="K310" s="18">
        <f t="shared" si="124"/>
        <v>-1.3888888888888888E-2</v>
      </c>
      <c r="L310" s="30"/>
      <c r="M310" s="18"/>
      <c r="N310" s="18"/>
      <c r="O310" s="18"/>
      <c r="P310" s="18"/>
      <c r="Q310" s="18"/>
      <c r="R310" s="30"/>
      <c r="S310" s="18">
        <f>S309/S308</f>
        <v>-6.7164179104477612E-2</v>
      </c>
    </row>
    <row r="311" spans="1:21" x14ac:dyDescent="0.25">
      <c r="A311" s="97"/>
      <c r="B311" s="66">
        <v>2016</v>
      </c>
      <c r="C311" s="15">
        <v>0</v>
      </c>
      <c r="D311" s="21">
        <v>4</v>
      </c>
      <c r="E311" s="15">
        <v>18</v>
      </c>
      <c r="F311" s="21">
        <v>3</v>
      </c>
      <c r="G311" s="15">
        <v>0</v>
      </c>
      <c r="H311" s="21">
        <v>10</v>
      </c>
      <c r="I311" s="15">
        <v>4</v>
      </c>
      <c r="J311" s="21">
        <v>14</v>
      </c>
      <c r="K311" s="15">
        <v>15</v>
      </c>
      <c r="L311" s="21"/>
      <c r="M311" s="15"/>
      <c r="N311" s="15"/>
      <c r="O311" s="15"/>
      <c r="P311" s="15"/>
      <c r="Q311" s="15"/>
      <c r="R311" s="21"/>
      <c r="S311" s="15">
        <f>C311+D311+E311+F311+G311+H311+I311+J311+K311</f>
        <v>68</v>
      </c>
    </row>
    <row r="312" spans="1:21" x14ac:dyDescent="0.25">
      <c r="A312" s="100" t="s">
        <v>51</v>
      </c>
      <c r="B312" s="66">
        <v>2015</v>
      </c>
      <c r="C312" s="15">
        <v>0</v>
      </c>
      <c r="D312" s="21">
        <v>5</v>
      </c>
      <c r="E312" s="15">
        <v>5</v>
      </c>
      <c r="F312" s="21">
        <v>7</v>
      </c>
      <c r="G312" s="15">
        <v>0</v>
      </c>
      <c r="H312" s="21">
        <v>2</v>
      </c>
      <c r="I312" s="15">
        <v>4</v>
      </c>
      <c r="J312" s="21">
        <v>14</v>
      </c>
      <c r="K312" s="15">
        <v>15</v>
      </c>
      <c r="L312" s="21"/>
      <c r="M312" s="15"/>
      <c r="N312" s="15"/>
      <c r="O312" s="15"/>
      <c r="P312" s="15"/>
      <c r="Q312" s="15"/>
      <c r="R312" s="21"/>
      <c r="S312" s="15">
        <f>C312+D312+E312+F312+G312+H312+I312+J312+K312</f>
        <v>52</v>
      </c>
    </row>
    <row r="313" spans="1:21" x14ac:dyDescent="0.25">
      <c r="A313" s="100" t="s">
        <v>52</v>
      </c>
      <c r="B313" s="67" t="s">
        <v>50</v>
      </c>
      <c r="C313" s="15">
        <f t="shared" ref="C313:K313" si="125">C311-C312</f>
        <v>0</v>
      </c>
      <c r="D313" s="21">
        <f t="shared" si="125"/>
        <v>-1</v>
      </c>
      <c r="E313" s="15">
        <f t="shared" si="125"/>
        <v>13</v>
      </c>
      <c r="F313" s="21">
        <f t="shared" si="125"/>
        <v>-4</v>
      </c>
      <c r="G313" s="15">
        <f t="shared" si="125"/>
        <v>0</v>
      </c>
      <c r="H313" s="21">
        <f t="shared" si="125"/>
        <v>8</v>
      </c>
      <c r="I313" s="15">
        <f t="shared" si="125"/>
        <v>0</v>
      </c>
      <c r="J313" s="21">
        <f>J311-J312</f>
        <v>0</v>
      </c>
      <c r="K313" s="15">
        <f t="shared" si="125"/>
        <v>0</v>
      </c>
      <c r="L313" s="21"/>
      <c r="M313" s="15"/>
      <c r="N313" s="15"/>
      <c r="O313" s="15"/>
      <c r="P313" s="15"/>
      <c r="Q313" s="15"/>
      <c r="R313" s="21"/>
      <c r="S313" s="15">
        <f>S311-S312</f>
        <v>16</v>
      </c>
    </row>
    <row r="314" spans="1:21" ht="13.8" thickBot="1" x14ac:dyDescent="0.3">
      <c r="A314" s="101"/>
      <c r="B314" s="68" t="s">
        <v>9</v>
      </c>
      <c r="C314" s="18">
        <v>0</v>
      </c>
      <c r="D314" s="18">
        <f>D313/D312</f>
        <v>-0.2</v>
      </c>
      <c r="E314" s="18">
        <f t="shared" ref="E314:K314" si="126">E313/E312</f>
        <v>2.6</v>
      </c>
      <c r="F314" s="18">
        <f t="shared" si="126"/>
        <v>-0.5714285714285714</v>
      </c>
      <c r="G314" s="18">
        <v>0</v>
      </c>
      <c r="H314" s="18">
        <f t="shared" si="126"/>
        <v>4</v>
      </c>
      <c r="I314" s="18">
        <f t="shared" si="126"/>
        <v>0</v>
      </c>
      <c r="J314" s="18">
        <f t="shared" si="126"/>
        <v>0</v>
      </c>
      <c r="K314" s="18">
        <f t="shared" si="126"/>
        <v>0</v>
      </c>
      <c r="L314" s="30"/>
      <c r="M314" s="18"/>
      <c r="N314" s="18"/>
      <c r="O314" s="18"/>
      <c r="P314" s="18"/>
      <c r="Q314" s="18"/>
      <c r="R314" s="30"/>
      <c r="S314" s="18">
        <f>S313/S312</f>
        <v>0.30769230769230771</v>
      </c>
    </row>
    <row r="315" spans="1:21" x14ac:dyDescent="0.25">
      <c r="A315" s="102"/>
      <c r="B315" s="66">
        <v>2016</v>
      </c>
      <c r="C315" s="15">
        <v>1</v>
      </c>
      <c r="D315" s="21">
        <v>1</v>
      </c>
      <c r="E315" s="15">
        <v>0</v>
      </c>
      <c r="F315" s="21">
        <v>0</v>
      </c>
      <c r="G315" s="15">
        <v>1</v>
      </c>
      <c r="H315" s="21">
        <v>0</v>
      </c>
      <c r="I315" s="15">
        <v>2</v>
      </c>
      <c r="J315" s="21">
        <v>1</v>
      </c>
      <c r="K315" s="15">
        <v>2</v>
      </c>
      <c r="L315" s="21"/>
      <c r="M315" s="15"/>
      <c r="N315" s="15"/>
      <c r="O315" s="15"/>
      <c r="P315" s="15"/>
      <c r="Q315" s="15"/>
      <c r="R315" s="21"/>
      <c r="S315" s="15">
        <f>C315+D315+E315+F315+G315+H315+I315+J315+K315</f>
        <v>8</v>
      </c>
      <c r="T315" s="72"/>
      <c r="U315" s="72"/>
    </row>
    <row r="316" spans="1:21" x14ac:dyDescent="0.25">
      <c r="A316" s="100" t="s">
        <v>53</v>
      </c>
      <c r="B316" s="66">
        <v>2015</v>
      </c>
      <c r="C316" s="15">
        <v>0</v>
      </c>
      <c r="D316" s="21">
        <v>0</v>
      </c>
      <c r="E316" s="15">
        <v>2</v>
      </c>
      <c r="F316" s="21">
        <v>1</v>
      </c>
      <c r="G316" s="15">
        <v>2</v>
      </c>
      <c r="H316" s="21">
        <v>0</v>
      </c>
      <c r="I316" s="15">
        <v>1</v>
      </c>
      <c r="J316" s="21">
        <v>0</v>
      </c>
      <c r="K316" s="15">
        <v>2</v>
      </c>
      <c r="L316" s="21"/>
      <c r="M316" s="15"/>
      <c r="N316" s="15"/>
      <c r="O316" s="15"/>
      <c r="P316" s="15"/>
      <c r="Q316" s="15"/>
      <c r="R316" s="21"/>
      <c r="S316" s="15">
        <f>C316+D316+E316+F316+G316+H316+I316+J316+K316</f>
        <v>8</v>
      </c>
    </row>
    <row r="317" spans="1:21" x14ac:dyDescent="0.25">
      <c r="A317" s="100" t="s">
        <v>54</v>
      </c>
      <c r="B317" s="67" t="s">
        <v>50</v>
      </c>
      <c r="C317" s="15">
        <f t="shared" ref="C317:K317" si="127">C315-C316</f>
        <v>1</v>
      </c>
      <c r="D317" s="21">
        <f t="shared" si="127"/>
        <v>1</v>
      </c>
      <c r="E317" s="15">
        <f t="shared" si="127"/>
        <v>-2</v>
      </c>
      <c r="F317" s="21">
        <f t="shared" si="127"/>
        <v>-1</v>
      </c>
      <c r="G317" s="15">
        <f t="shared" si="127"/>
        <v>-1</v>
      </c>
      <c r="H317" s="21">
        <f t="shared" si="127"/>
        <v>0</v>
      </c>
      <c r="I317" s="15">
        <f t="shared" si="127"/>
        <v>1</v>
      </c>
      <c r="J317" s="21">
        <f>J315-J316</f>
        <v>1</v>
      </c>
      <c r="K317" s="15">
        <f t="shared" si="127"/>
        <v>0</v>
      </c>
      <c r="L317" s="21"/>
      <c r="M317" s="15"/>
      <c r="N317" s="15"/>
      <c r="O317" s="15"/>
      <c r="P317" s="15"/>
      <c r="Q317" s="15"/>
      <c r="R317" s="21"/>
      <c r="S317" s="15">
        <f>S315-S316</f>
        <v>0</v>
      </c>
    </row>
    <row r="318" spans="1:21" ht="13.8" thickBot="1" x14ac:dyDescent="0.3">
      <c r="A318" s="101"/>
      <c r="B318" s="68" t="s">
        <v>9</v>
      </c>
      <c r="C318" s="18">
        <v>0</v>
      </c>
      <c r="D318" s="18">
        <v>0</v>
      </c>
      <c r="E318" s="18">
        <f t="shared" ref="E318:K318" si="128">E317/E316</f>
        <v>-1</v>
      </c>
      <c r="F318" s="18">
        <f t="shared" si="128"/>
        <v>-1</v>
      </c>
      <c r="G318" s="18">
        <f t="shared" si="128"/>
        <v>-0.5</v>
      </c>
      <c r="H318" s="18">
        <v>0</v>
      </c>
      <c r="I318" s="18">
        <f t="shared" si="128"/>
        <v>1</v>
      </c>
      <c r="J318" s="18">
        <v>0</v>
      </c>
      <c r="K318" s="18">
        <f t="shared" si="128"/>
        <v>0</v>
      </c>
      <c r="L318" s="30"/>
      <c r="M318" s="18"/>
      <c r="N318" s="18"/>
      <c r="O318" s="18"/>
      <c r="P318" s="18"/>
      <c r="Q318" s="18"/>
      <c r="R318" s="30"/>
      <c r="S318" s="18">
        <f>S317/S316</f>
        <v>0</v>
      </c>
    </row>
    <row r="319" spans="1:21" x14ac:dyDescent="0.25">
      <c r="A319" s="102"/>
      <c r="B319" s="66">
        <v>2016</v>
      </c>
      <c r="C319" s="15">
        <v>0</v>
      </c>
      <c r="D319" s="21">
        <v>0</v>
      </c>
      <c r="E319" s="15">
        <v>0</v>
      </c>
      <c r="F319" s="21">
        <v>0</v>
      </c>
      <c r="G319" s="15">
        <v>0</v>
      </c>
      <c r="H319" s="21">
        <v>0</v>
      </c>
      <c r="I319" s="15">
        <v>0</v>
      </c>
      <c r="J319" s="21">
        <v>0</v>
      </c>
      <c r="K319" s="15">
        <v>0</v>
      </c>
      <c r="L319" s="21"/>
      <c r="M319" s="15"/>
      <c r="N319" s="15"/>
      <c r="O319" s="15"/>
      <c r="P319" s="15"/>
      <c r="Q319" s="15"/>
      <c r="R319" s="21"/>
      <c r="S319" s="15">
        <f>C319+D319+E319+F319+G319+H319+I319+J319+K319</f>
        <v>0</v>
      </c>
    </row>
    <row r="320" spans="1:21" x14ac:dyDescent="0.25">
      <c r="A320" s="194" t="s">
        <v>77</v>
      </c>
      <c r="B320" s="66">
        <v>2015</v>
      </c>
      <c r="C320" s="15">
        <v>0</v>
      </c>
      <c r="D320" s="21">
        <v>0</v>
      </c>
      <c r="E320" s="15">
        <v>0</v>
      </c>
      <c r="F320" s="21">
        <v>0</v>
      </c>
      <c r="G320" s="15">
        <v>0</v>
      </c>
      <c r="H320" s="21">
        <v>0</v>
      </c>
      <c r="I320" s="15">
        <v>0</v>
      </c>
      <c r="J320" s="21">
        <v>0</v>
      </c>
      <c r="K320" s="15">
        <v>0</v>
      </c>
      <c r="L320" s="21"/>
      <c r="M320" s="15"/>
      <c r="N320" s="15"/>
      <c r="O320" s="15"/>
      <c r="P320" s="15"/>
      <c r="Q320" s="15"/>
      <c r="R320" s="21"/>
      <c r="S320" s="15">
        <f>C320+D320+E320+F320+G320+H320+I320+J320+K320</f>
        <v>0</v>
      </c>
    </row>
    <row r="321" spans="1:19" x14ac:dyDescent="0.25">
      <c r="A321" s="194" t="s">
        <v>56</v>
      </c>
      <c r="B321" s="67" t="s">
        <v>50</v>
      </c>
      <c r="C321" s="15">
        <f t="shared" ref="C321:I321" si="129">C319-C320</f>
        <v>0</v>
      </c>
      <c r="D321" s="21">
        <f t="shared" si="129"/>
        <v>0</v>
      </c>
      <c r="E321" s="15">
        <f t="shared" si="129"/>
        <v>0</v>
      </c>
      <c r="F321" s="21">
        <f t="shared" si="129"/>
        <v>0</v>
      </c>
      <c r="G321" s="15">
        <f t="shared" si="129"/>
        <v>0</v>
      </c>
      <c r="H321" s="21">
        <f t="shared" si="129"/>
        <v>0</v>
      </c>
      <c r="I321" s="15">
        <f t="shared" si="129"/>
        <v>0</v>
      </c>
      <c r="J321" s="21">
        <f>J319-J320</f>
        <v>0</v>
      </c>
      <c r="K321" s="15">
        <f>K319-K320</f>
        <v>0</v>
      </c>
      <c r="L321" s="21"/>
      <c r="M321" s="15"/>
      <c r="N321" s="15"/>
      <c r="O321" s="15"/>
      <c r="P321" s="15"/>
      <c r="Q321" s="15"/>
      <c r="R321" s="21"/>
      <c r="S321" s="15">
        <f>S319-S320</f>
        <v>0</v>
      </c>
    </row>
    <row r="322" spans="1:19" ht="13.8" thickBot="1" x14ac:dyDescent="0.3">
      <c r="A322" s="101"/>
      <c r="B322" s="68" t="s">
        <v>9</v>
      </c>
      <c r="C322" s="18">
        <v>0</v>
      </c>
      <c r="D322" s="30">
        <v>0</v>
      </c>
      <c r="E322" s="18">
        <v>0</v>
      </c>
      <c r="F322" s="30">
        <v>0</v>
      </c>
      <c r="G322" s="18">
        <v>0</v>
      </c>
      <c r="H322" s="30">
        <v>0</v>
      </c>
      <c r="I322" s="18">
        <v>0</v>
      </c>
      <c r="J322" s="30">
        <v>0</v>
      </c>
      <c r="K322" s="18">
        <v>0</v>
      </c>
      <c r="L322" s="30"/>
      <c r="M322" s="18"/>
      <c r="N322" s="18"/>
      <c r="O322" s="18"/>
      <c r="P322" s="18"/>
      <c r="Q322" s="18"/>
      <c r="R322" s="30"/>
      <c r="S322" s="18">
        <v>0</v>
      </c>
    </row>
    <row r="323" spans="1:19" x14ac:dyDescent="0.25">
      <c r="A323" s="102"/>
      <c r="B323" s="66">
        <v>2016</v>
      </c>
      <c r="C323" s="15">
        <v>2</v>
      </c>
      <c r="D323" s="21">
        <v>36</v>
      </c>
      <c r="E323" s="15">
        <v>53</v>
      </c>
      <c r="F323" s="21">
        <v>45</v>
      </c>
      <c r="G323" s="15">
        <v>19</v>
      </c>
      <c r="H323" s="21">
        <v>14</v>
      </c>
      <c r="I323" s="15">
        <v>12</v>
      </c>
      <c r="J323" s="21">
        <v>22</v>
      </c>
      <c r="K323" s="15">
        <v>14</v>
      </c>
      <c r="L323" s="21"/>
      <c r="M323" s="15"/>
      <c r="N323" s="15"/>
      <c r="O323" s="15"/>
      <c r="P323" s="15"/>
      <c r="Q323" s="15"/>
      <c r="R323" s="21"/>
      <c r="S323" s="15">
        <f>C323+D323+E323+F323+G323+H323+I323+J323+K323</f>
        <v>217</v>
      </c>
    </row>
    <row r="324" spans="1:19" x14ac:dyDescent="0.25">
      <c r="A324" s="100" t="s">
        <v>57</v>
      </c>
      <c r="B324" s="66">
        <v>2015</v>
      </c>
      <c r="C324" s="15">
        <v>0</v>
      </c>
      <c r="D324" s="21">
        <v>51</v>
      </c>
      <c r="E324" s="15">
        <v>89</v>
      </c>
      <c r="F324" s="21">
        <v>61</v>
      </c>
      <c r="G324" s="15">
        <v>38</v>
      </c>
      <c r="H324" s="21">
        <v>35</v>
      </c>
      <c r="I324" s="15">
        <v>21</v>
      </c>
      <c r="J324" s="21">
        <v>46</v>
      </c>
      <c r="K324" s="15">
        <v>22</v>
      </c>
      <c r="L324" s="21"/>
      <c r="M324" s="15"/>
      <c r="N324" s="15"/>
      <c r="O324" s="15"/>
      <c r="P324" s="15"/>
      <c r="Q324" s="15"/>
      <c r="R324" s="21"/>
      <c r="S324" s="15">
        <f>C324+D324+E324+F324+G324+H324+I324+J324+K324</f>
        <v>363</v>
      </c>
    </row>
    <row r="325" spans="1:19" x14ac:dyDescent="0.25">
      <c r="A325" s="102"/>
      <c r="B325" s="67" t="s">
        <v>50</v>
      </c>
      <c r="C325" s="15">
        <f t="shared" ref="C325:K325" si="130">C323-C324</f>
        <v>2</v>
      </c>
      <c r="D325" s="21">
        <f t="shared" si="130"/>
        <v>-15</v>
      </c>
      <c r="E325" s="15">
        <f t="shared" si="130"/>
        <v>-36</v>
      </c>
      <c r="F325" s="21">
        <f t="shared" si="130"/>
        <v>-16</v>
      </c>
      <c r="G325" s="15">
        <f t="shared" si="130"/>
        <v>-19</v>
      </c>
      <c r="H325" s="21">
        <f t="shared" si="130"/>
        <v>-21</v>
      </c>
      <c r="I325" s="15">
        <f t="shared" si="130"/>
        <v>-9</v>
      </c>
      <c r="J325" s="21">
        <f>J323-J324</f>
        <v>-24</v>
      </c>
      <c r="K325" s="15">
        <f t="shared" si="130"/>
        <v>-8</v>
      </c>
      <c r="L325" s="21"/>
      <c r="M325" s="15"/>
      <c r="N325" s="15"/>
      <c r="O325" s="15"/>
      <c r="P325" s="15"/>
      <c r="Q325" s="15"/>
      <c r="R325" s="21"/>
      <c r="S325" s="15">
        <f>S323-S324</f>
        <v>-146</v>
      </c>
    </row>
    <row r="326" spans="1:19" ht="13.8" thickBot="1" x14ac:dyDescent="0.3">
      <c r="A326" s="101"/>
      <c r="B326" s="68" t="s">
        <v>9</v>
      </c>
      <c r="C326" s="18">
        <v>0</v>
      </c>
      <c r="D326" s="18">
        <f t="shared" ref="D326:K326" si="131">D325/D324</f>
        <v>-0.29411764705882354</v>
      </c>
      <c r="E326" s="18">
        <f t="shared" si="131"/>
        <v>-0.4044943820224719</v>
      </c>
      <c r="F326" s="18">
        <f t="shared" si="131"/>
        <v>-0.26229508196721313</v>
      </c>
      <c r="G326" s="18">
        <f t="shared" si="131"/>
        <v>-0.5</v>
      </c>
      <c r="H326" s="18">
        <f t="shared" si="131"/>
        <v>-0.6</v>
      </c>
      <c r="I326" s="18">
        <f t="shared" si="131"/>
        <v>-0.42857142857142855</v>
      </c>
      <c r="J326" s="18">
        <f t="shared" si="131"/>
        <v>-0.52173913043478259</v>
      </c>
      <c r="K326" s="18">
        <f t="shared" si="131"/>
        <v>-0.36363636363636365</v>
      </c>
      <c r="L326" s="30"/>
      <c r="M326" s="18"/>
      <c r="N326" s="18"/>
      <c r="O326" s="18"/>
      <c r="P326" s="18"/>
      <c r="Q326" s="18"/>
      <c r="R326" s="30"/>
      <c r="S326" s="18">
        <f>S325/S324</f>
        <v>-0.40220385674931131</v>
      </c>
    </row>
    <row r="327" spans="1:19" x14ac:dyDescent="0.25">
      <c r="A327" s="102"/>
      <c r="B327" s="66">
        <v>2016</v>
      </c>
      <c r="C327" s="15">
        <v>2</v>
      </c>
      <c r="D327" s="21">
        <v>25</v>
      </c>
      <c r="E327" s="15">
        <v>70</v>
      </c>
      <c r="F327" s="21">
        <v>14</v>
      </c>
      <c r="G327" s="15">
        <v>9</v>
      </c>
      <c r="H327" s="21">
        <v>14</v>
      </c>
      <c r="I327" s="15">
        <v>19</v>
      </c>
      <c r="J327" s="21">
        <v>31</v>
      </c>
      <c r="K327" s="15">
        <v>40</v>
      </c>
      <c r="L327" s="21"/>
      <c r="M327" s="15"/>
      <c r="N327" s="15"/>
      <c r="O327" s="15"/>
      <c r="P327" s="15"/>
      <c r="Q327" s="15"/>
      <c r="R327" s="21"/>
      <c r="S327" s="15">
        <f>C327+D327+E327+F327+G327+H327+I327+J327+K327</f>
        <v>224</v>
      </c>
    </row>
    <row r="328" spans="1:19" x14ac:dyDescent="0.25">
      <c r="A328" s="100" t="s">
        <v>58</v>
      </c>
      <c r="B328" s="66">
        <v>2015</v>
      </c>
      <c r="C328" s="15">
        <v>2</v>
      </c>
      <c r="D328" s="21">
        <v>28</v>
      </c>
      <c r="E328" s="15">
        <v>52</v>
      </c>
      <c r="F328" s="21">
        <v>20</v>
      </c>
      <c r="G328" s="15">
        <v>6</v>
      </c>
      <c r="H328" s="21">
        <v>24</v>
      </c>
      <c r="I328" s="15">
        <v>15</v>
      </c>
      <c r="J328" s="21">
        <v>42</v>
      </c>
      <c r="K328" s="15">
        <v>43</v>
      </c>
      <c r="L328" s="21"/>
      <c r="M328" s="15"/>
      <c r="N328" s="15"/>
      <c r="O328" s="15"/>
      <c r="P328" s="15"/>
      <c r="Q328" s="15"/>
      <c r="R328" s="21"/>
      <c r="S328" s="15">
        <f>C328+D328+E328+F328+G328+H328+I328+J328+K328</f>
        <v>232</v>
      </c>
    </row>
    <row r="329" spans="1:19" x14ac:dyDescent="0.25">
      <c r="A329" s="100" t="s">
        <v>59</v>
      </c>
      <c r="B329" s="67" t="s">
        <v>50</v>
      </c>
      <c r="C329" s="15">
        <f t="shared" ref="C329:I329" si="132">C327-C328</f>
        <v>0</v>
      </c>
      <c r="D329" s="21">
        <f t="shared" si="132"/>
        <v>-3</v>
      </c>
      <c r="E329" s="15">
        <f t="shared" si="132"/>
        <v>18</v>
      </c>
      <c r="F329" s="21">
        <f t="shared" si="132"/>
        <v>-6</v>
      </c>
      <c r="G329" s="15">
        <f t="shared" si="132"/>
        <v>3</v>
      </c>
      <c r="H329" s="21">
        <f t="shared" si="132"/>
        <v>-10</v>
      </c>
      <c r="I329" s="15">
        <f t="shared" si="132"/>
        <v>4</v>
      </c>
      <c r="J329" s="21">
        <f>J327-J328</f>
        <v>-11</v>
      </c>
      <c r="K329" s="35">
        <f>K327-K328</f>
        <v>-3</v>
      </c>
      <c r="L329" s="21"/>
      <c r="M329" s="15"/>
      <c r="N329" s="15"/>
      <c r="O329" s="15"/>
      <c r="P329" s="15"/>
      <c r="Q329" s="15"/>
      <c r="R329" s="21"/>
      <c r="S329" s="15">
        <f>S327-S328</f>
        <v>-8</v>
      </c>
    </row>
    <row r="330" spans="1:19" ht="13.8" thickBot="1" x14ac:dyDescent="0.3">
      <c r="A330" s="101"/>
      <c r="B330" s="68" t="s">
        <v>9</v>
      </c>
      <c r="C330" s="18">
        <f t="shared" ref="C330:K330" si="133">C329/C328</f>
        <v>0</v>
      </c>
      <c r="D330" s="18">
        <f t="shared" si="133"/>
        <v>-0.10714285714285714</v>
      </c>
      <c r="E330" s="18">
        <f t="shared" si="133"/>
        <v>0.34615384615384615</v>
      </c>
      <c r="F330" s="18">
        <f t="shared" si="133"/>
        <v>-0.3</v>
      </c>
      <c r="G330" s="18">
        <f t="shared" si="133"/>
        <v>0.5</v>
      </c>
      <c r="H330" s="18">
        <f t="shared" si="133"/>
        <v>-0.41666666666666669</v>
      </c>
      <c r="I330" s="18">
        <f t="shared" si="133"/>
        <v>0.26666666666666666</v>
      </c>
      <c r="J330" s="18">
        <f t="shared" si="133"/>
        <v>-0.26190476190476192</v>
      </c>
      <c r="K330" s="18">
        <f t="shared" si="133"/>
        <v>-6.9767441860465115E-2</v>
      </c>
      <c r="L330" s="30"/>
      <c r="M330" s="18"/>
      <c r="N330" s="18"/>
      <c r="O330" s="18"/>
      <c r="P330" s="18"/>
      <c r="Q330" s="18"/>
      <c r="R330" s="30"/>
      <c r="S330" s="18">
        <f>S329/S328</f>
        <v>-3.4482758620689655E-2</v>
      </c>
    </row>
    <row r="331" spans="1:19" x14ac:dyDescent="0.25">
      <c r="A331" s="102"/>
      <c r="B331" s="66">
        <v>2016</v>
      </c>
      <c r="C331" s="15">
        <v>1</v>
      </c>
      <c r="D331" s="21">
        <v>98</v>
      </c>
      <c r="E331" s="15">
        <v>200</v>
      </c>
      <c r="F331" s="21">
        <v>84</v>
      </c>
      <c r="G331" s="15">
        <v>10</v>
      </c>
      <c r="H331" s="21">
        <v>43</v>
      </c>
      <c r="I331" s="15">
        <v>52</v>
      </c>
      <c r="J331" s="21">
        <v>70</v>
      </c>
      <c r="K331" s="15">
        <v>26</v>
      </c>
      <c r="L331" s="21"/>
      <c r="M331" s="15"/>
      <c r="N331" s="15"/>
      <c r="O331" s="15"/>
      <c r="P331" s="15"/>
      <c r="Q331" s="15"/>
      <c r="R331" s="21"/>
      <c r="S331" s="15">
        <f>C331+D331+E331+F331+G331+H331+I331+J331+K331</f>
        <v>584</v>
      </c>
    </row>
    <row r="332" spans="1:19" x14ac:dyDescent="0.25">
      <c r="A332" s="103" t="s">
        <v>60</v>
      </c>
      <c r="B332" s="66">
        <v>2015</v>
      </c>
      <c r="C332" s="15">
        <v>2</v>
      </c>
      <c r="D332" s="21">
        <v>89</v>
      </c>
      <c r="E332" s="15">
        <v>246</v>
      </c>
      <c r="F332" s="21">
        <v>69</v>
      </c>
      <c r="G332" s="15">
        <v>10</v>
      </c>
      <c r="H332" s="21">
        <v>71</v>
      </c>
      <c r="I332" s="15">
        <v>55</v>
      </c>
      <c r="J332" s="21">
        <v>77</v>
      </c>
      <c r="K332" s="15">
        <v>34</v>
      </c>
      <c r="L332" s="21"/>
      <c r="M332" s="15"/>
      <c r="N332" s="15"/>
      <c r="O332" s="15"/>
      <c r="P332" s="15"/>
      <c r="Q332" s="15"/>
      <c r="R332" s="21"/>
      <c r="S332" s="15">
        <f>C332+D332+E332+F332+G332+H332+I332+J332+K332</f>
        <v>653</v>
      </c>
    </row>
    <row r="333" spans="1:19" x14ac:dyDescent="0.25">
      <c r="A333" s="102"/>
      <c r="B333" s="67" t="s">
        <v>50</v>
      </c>
      <c r="C333" s="15">
        <f t="shared" ref="C333:K333" si="134">C331-C332</f>
        <v>-1</v>
      </c>
      <c r="D333" s="21">
        <f t="shared" si="134"/>
        <v>9</v>
      </c>
      <c r="E333" s="15">
        <f t="shared" si="134"/>
        <v>-46</v>
      </c>
      <c r="F333" s="21">
        <f t="shared" si="134"/>
        <v>15</v>
      </c>
      <c r="G333" s="15">
        <f t="shared" si="134"/>
        <v>0</v>
      </c>
      <c r="H333" s="21">
        <f t="shared" si="134"/>
        <v>-28</v>
      </c>
      <c r="I333" s="15">
        <f t="shared" si="134"/>
        <v>-3</v>
      </c>
      <c r="J333" s="21">
        <f>J331-J332</f>
        <v>-7</v>
      </c>
      <c r="K333" s="15">
        <f t="shared" si="134"/>
        <v>-8</v>
      </c>
      <c r="L333" s="21"/>
      <c r="M333" s="15"/>
      <c r="N333" s="15"/>
      <c r="O333" s="15"/>
      <c r="P333" s="15"/>
      <c r="Q333" s="15"/>
      <c r="R333" s="21"/>
      <c r="S333" s="15">
        <f>S331-S332</f>
        <v>-69</v>
      </c>
    </row>
    <row r="334" spans="1:19" ht="13.8" thickBot="1" x14ac:dyDescent="0.3">
      <c r="A334" s="101"/>
      <c r="B334" s="68" t="s">
        <v>9</v>
      </c>
      <c r="C334" s="18">
        <f t="shared" ref="C334:K334" si="135">C333/C332</f>
        <v>-0.5</v>
      </c>
      <c r="D334" s="30">
        <f t="shared" si="135"/>
        <v>0.10112359550561797</v>
      </c>
      <c r="E334" s="18">
        <f t="shared" si="135"/>
        <v>-0.18699186991869918</v>
      </c>
      <c r="F334" s="30">
        <f t="shared" si="135"/>
        <v>0.21739130434782608</v>
      </c>
      <c r="G334" s="18">
        <f t="shared" si="135"/>
        <v>0</v>
      </c>
      <c r="H334" s="30">
        <f t="shared" si="135"/>
        <v>-0.39436619718309857</v>
      </c>
      <c r="I334" s="18">
        <f t="shared" si="135"/>
        <v>-5.4545454545454543E-2</v>
      </c>
      <c r="J334" s="30">
        <f>J333/J332</f>
        <v>-9.0909090909090912E-2</v>
      </c>
      <c r="K334" s="18">
        <f t="shared" si="135"/>
        <v>-0.23529411764705882</v>
      </c>
      <c r="L334" s="30"/>
      <c r="M334" s="18"/>
      <c r="N334" s="18"/>
      <c r="O334" s="18"/>
      <c r="P334" s="18"/>
      <c r="Q334" s="18"/>
      <c r="R334" s="30"/>
      <c r="S334" s="18">
        <f>S333/S332</f>
        <v>-0.10566615620214395</v>
      </c>
    </row>
    <row r="335" spans="1:19" x14ac:dyDescent="0.25">
      <c r="A335" s="102"/>
      <c r="B335" s="66">
        <v>2016</v>
      </c>
      <c r="C335" s="15">
        <v>16</v>
      </c>
      <c r="D335" s="21">
        <v>281</v>
      </c>
      <c r="E335" s="15">
        <v>530</v>
      </c>
      <c r="F335" s="21">
        <v>317</v>
      </c>
      <c r="G335" s="15">
        <v>119</v>
      </c>
      <c r="H335" s="21">
        <v>124</v>
      </c>
      <c r="I335" s="15">
        <v>119</v>
      </c>
      <c r="J335" s="21">
        <v>196</v>
      </c>
      <c r="K335" s="15">
        <v>104</v>
      </c>
      <c r="L335" s="21"/>
      <c r="M335" s="15"/>
      <c r="N335" s="15"/>
      <c r="O335" s="15"/>
      <c r="P335" s="15"/>
      <c r="Q335" s="15"/>
      <c r="R335" s="21"/>
      <c r="S335" s="15">
        <f>C335+D335+E335+F335+G335+H335+I335+J335+K335</f>
        <v>1806</v>
      </c>
    </row>
    <row r="336" spans="1:19" x14ac:dyDescent="0.25">
      <c r="A336" s="100" t="s">
        <v>61</v>
      </c>
      <c r="B336" s="66">
        <v>2015</v>
      </c>
      <c r="C336" s="15">
        <v>29</v>
      </c>
      <c r="D336" s="21">
        <v>305</v>
      </c>
      <c r="E336" s="15">
        <v>570</v>
      </c>
      <c r="F336" s="21">
        <v>324</v>
      </c>
      <c r="G336" s="15">
        <v>111</v>
      </c>
      <c r="H336" s="21">
        <v>119</v>
      </c>
      <c r="I336" s="15">
        <v>87</v>
      </c>
      <c r="J336" s="21">
        <v>199</v>
      </c>
      <c r="K336" s="15">
        <v>92</v>
      </c>
      <c r="L336" s="21"/>
      <c r="M336" s="15"/>
      <c r="N336" s="15"/>
      <c r="O336" s="15"/>
      <c r="P336" s="15"/>
      <c r="Q336" s="15"/>
      <c r="R336" s="21"/>
      <c r="S336" s="15">
        <f>C336+D336+E336+F336+G336+H336+I336+J336+K336</f>
        <v>1836</v>
      </c>
    </row>
    <row r="337" spans="1:19" x14ac:dyDescent="0.25">
      <c r="A337" s="100" t="s">
        <v>62</v>
      </c>
      <c r="B337" s="67" t="s">
        <v>50</v>
      </c>
      <c r="C337" s="15">
        <f t="shared" ref="C337:H337" si="136">C335-C336</f>
        <v>-13</v>
      </c>
      <c r="D337" s="21">
        <f t="shared" si="136"/>
        <v>-24</v>
      </c>
      <c r="E337" s="15">
        <f t="shared" si="136"/>
        <v>-40</v>
      </c>
      <c r="F337" s="21">
        <f t="shared" si="136"/>
        <v>-7</v>
      </c>
      <c r="G337" s="15">
        <f t="shared" si="136"/>
        <v>8</v>
      </c>
      <c r="H337" s="21">
        <f t="shared" si="136"/>
        <v>5</v>
      </c>
      <c r="I337" s="15">
        <f>I335-I336</f>
        <v>32</v>
      </c>
      <c r="J337" s="21">
        <f>J335-J336</f>
        <v>-3</v>
      </c>
      <c r="K337" s="51">
        <f>K335-K336</f>
        <v>12</v>
      </c>
      <c r="L337" s="21"/>
      <c r="M337" s="15"/>
      <c r="N337" s="15"/>
      <c r="O337" s="15"/>
      <c r="P337" s="15"/>
      <c r="Q337" s="15"/>
      <c r="R337" s="21"/>
      <c r="S337" s="15">
        <f>S335-S336</f>
        <v>-30</v>
      </c>
    </row>
    <row r="338" spans="1:19" ht="13.8" thickBot="1" x14ac:dyDescent="0.3">
      <c r="A338" s="101"/>
      <c r="B338" s="68" t="s">
        <v>9</v>
      </c>
      <c r="C338" s="18">
        <f t="shared" ref="C338:K338" si="137">C337/C336</f>
        <v>-0.44827586206896552</v>
      </c>
      <c r="D338" s="30">
        <f t="shared" si="137"/>
        <v>-7.8688524590163941E-2</v>
      </c>
      <c r="E338" s="18">
        <f t="shared" si="137"/>
        <v>-7.0175438596491224E-2</v>
      </c>
      <c r="F338" s="30">
        <f t="shared" si="137"/>
        <v>-2.1604938271604937E-2</v>
      </c>
      <c r="G338" s="18">
        <f t="shared" si="137"/>
        <v>7.2072072072072071E-2</v>
      </c>
      <c r="H338" s="30">
        <f t="shared" si="137"/>
        <v>4.2016806722689079E-2</v>
      </c>
      <c r="I338" s="18">
        <f>I337/I336</f>
        <v>0.36781609195402298</v>
      </c>
      <c r="J338" s="30">
        <f>J337/J336</f>
        <v>-1.507537688442211E-2</v>
      </c>
      <c r="K338" s="18">
        <f t="shared" si="137"/>
        <v>0.13043478260869565</v>
      </c>
      <c r="L338" s="30"/>
      <c r="M338" s="18"/>
      <c r="N338" s="18"/>
      <c r="O338" s="18"/>
      <c r="P338" s="18"/>
      <c r="Q338" s="18"/>
      <c r="R338" s="30"/>
      <c r="S338" s="18">
        <f>S337/S336</f>
        <v>-1.6339869281045753E-2</v>
      </c>
    </row>
    <row r="339" spans="1:19" x14ac:dyDescent="0.25">
      <c r="A339" s="102"/>
      <c r="B339" s="66">
        <v>2016</v>
      </c>
      <c r="C339" s="15">
        <v>2</v>
      </c>
      <c r="D339" s="21">
        <v>56</v>
      </c>
      <c r="E339" s="15">
        <v>47</v>
      </c>
      <c r="F339" s="21">
        <v>50</v>
      </c>
      <c r="G339" s="15">
        <v>6</v>
      </c>
      <c r="H339" s="21">
        <v>20</v>
      </c>
      <c r="I339" s="15">
        <v>6</v>
      </c>
      <c r="J339" s="21">
        <v>19</v>
      </c>
      <c r="K339" s="15">
        <v>12</v>
      </c>
      <c r="L339" s="21"/>
      <c r="M339" s="15"/>
      <c r="N339" s="15"/>
      <c r="O339" s="15"/>
      <c r="P339" s="15"/>
      <c r="Q339" s="15"/>
      <c r="R339" s="21"/>
      <c r="S339" s="15">
        <f>C339+D339+E339+F339+G339+H339+I339+J339+K339</f>
        <v>218</v>
      </c>
    </row>
    <row r="340" spans="1:19" x14ac:dyDescent="0.25">
      <c r="A340" s="100" t="s">
        <v>63</v>
      </c>
      <c r="B340" s="66">
        <v>2015</v>
      </c>
      <c r="C340" s="15">
        <v>5</v>
      </c>
      <c r="D340" s="21">
        <v>51</v>
      </c>
      <c r="E340" s="15">
        <v>37</v>
      </c>
      <c r="F340" s="21">
        <v>48</v>
      </c>
      <c r="G340" s="15">
        <v>10</v>
      </c>
      <c r="H340" s="21">
        <v>17</v>
      </c>
      <c r="I340" s="15">
        <v>14</v>
      </c>
      <c r="J340" s="21">
        <v>16</v>
      </c>
      <c r="K340" s="15">
        <v>8</v>
      </c>
      <c r="L340" s="21"/>
      <c r="M340" s="15"/>
      <c r="N340" s="15"/>
      <c r="O340" s="15"/>
      <c r="P340" s="15"/>
      <c r="Q340" s="15"/>
      <c r="R340" s="21"/>
      <c r="S340" s="15">
        <f>C340+D340+E340+F340+G340+H340+I340+J340+K340</f>
        <v>206</v>
      </c>
    </row>
    <row r="341" spans="1:19" x14ac:dyDescent="0.25">
      <c r="A341" s="100" t="s">
        <v>64</v>
      </c>
      <c r="B341" s="67" t="s">
        <v>50</v>
      </c>
      <c r="C341" s="15">
        <f t="shared" ref="C341:K341" si="138">C339-C340</f>
        <v>-3</v>
      </c>
      <c r="D341" s="21">
        <f t="shared" si="138"/>
        <v>5</v>
      </c>
      <c r="E341" s="15">
        <f t="shared" si="138"/>
        <v>10</v>
      </c>
      <c r="F341" s="21">
        <f t="shared" si="138"/>
        <v>2</v>
      </c>
      <c r="G341" s="15">
        <f t="shared" si="138"/>
        <v>-4</v>
      </c>
      <c r="H341" s="21">
        <f t="shared" si="138"/>
        <v>3</v>
      </c>
      <c r="I341" s="15">
        <f t="shared" si="138"/>
        <v>-8</v>
      </c>
      <c r="J341" s="21">
        <f>J339-J340</f>
        <v>3</v>
      </c>
      <c r="K341" s="15">
        <f t="shared" si="138"/>
        <v>4</v>
      </c>
      <c r="L341" s="21"/>
      <c r="M341" s="15"/>
      <c r="N341" s="15"/>
      <c r="O341" s="15"/>
      <c r="P341" s="15"/>
      <c r="Q341" s="15"/>
      <c r="R341" s="21"/>
      <c r="S341" s="15">
        <f>S339-S340</f>
        <v>12</v>
      </c>
    </row>
    <row r="342" spans="1:19" ht="13.8" thickBot="1" x14ac:dyDescent="0.3">
      <c r="A342" s="101"/>
      <c r="B342" s="68" t="s">
        <v>9</v>
      </c>
      <c r="C342" s="18">
        <f>C341/C340</f>
        <v>-0.6</v>
      </c>
      <c r="D342" s="30">
        <f t="shared" ref="D342:K342" si="139">D341/D340</f>
        <v>9.8039215686274508E-2</v>
      </c>
      <c r="E342" s="18">
        <f t="shared" si="139"/>
        <v>0.27027027027027029</v>
      </c>
      <c r="F342" s="30">
        <f t="shared" si="139"/>
        <v>4.1666666666666664E-2</v>
      </c>
      <c r="G342" s="18">
        <f t="shared" si="139"/>
        <v>-0.4</v>
      </c>
      <c r="H342" s="30">
        <f t="shared" si="139"/>
        <v>0.17647058823529413</v>
      </c>
      <c r="I342" s="18">
        <f t="shared" si="139"/>
        <v>-0.5714285714285714</v>
      </c>
      <c r="J342" s="30">
        <f t="shared" si="139"/>
        <v>0.1875</v>
      </c>
      <c r="K342" s="18">
        <f t="shared" si="139"/>
        <v>0.5</v>
      </c>
      <c r="L342" s="30"/>
      <c r="M342" s="18"/>
      <c r="N342" s="18"/>
      <c r="O342" s="18"/>
      <c r="P342" s="18"/>
      <c r="Q342" s="18"/>
      <c r="R342" s="30"/>
      <c r="S342" s="18">
        <f>S341/S340</f>
        <v>5.8252427184466021E-2</v>
      </c>
    </row>
    <row r="343" spans="1:19" ht="13.8" thickBot="1" x14ac:dyDescent="0.3">
      <c r="A343" s="104" t="s">
        <v>154</v>
      </c>
      <c r="B343" s="20"/>
      <c r="C343" s="20"/>
      <c r="D343" s="20"/>
      <c r="E343" s="20"/>
      <c r="F343" s="20"/>
      <c r="G343" s="20"/>
      <c r="H343" s="20"/>
      <c r="I343" s="20"/>
      <c r="J343" s="20"/>
      <c r="K343" s="20"/>
      <c r="L343" s="20"/>
      <c r="M343" s="20"/>
      <c r="N343" s="20"/>
      <c r="O343" s="20"/>
      <c r="P343" s="20"/>
      <c r="Q343" s="20"/>
      <c r="R343" s="20"/>
      <c r="S343" s="20"/>
    </row>
    <row r="344" spans="1:19" ht="13.8" thickBot="1" x14ac:dyDescent="0.3">
      <c r="A344" s="96"/>
      <c r="B344" s="65"/>
      <c r="C344" s="22" t="s">
        <v>155</v>
      </c>
      <c r="D344" s="22" t="s">
        <v>156</v>
      </c>
      <c r="E344" s="22" t="s">
        <v>157</v>
      </c>
      <c r="F344" s="23" t="s">
        <v>158</v>
      </c>
      <c r="G344" s="22" t="s">
        <v>159</v>
      </c>
      <c r="H344" s="27"/>
      <c r="I344" s="28"/>
      <c r="J344" s="27"/>
      <c r="K344" s="27"/>
      <c r="L344" s="28"/>
      <c r="M344" s="27"/>
      <c r="N344" s="27"/>
      <c r="O344" s="27"/>
      <c r="P344" s="27"/>
      <c r="Q344" s="27"/>
      <c r="R344" s="28"/>
      <c r="S344" s="27" t="s">
        <v>48</v>
      </c>
    </row>
    <row r="345" spans="1:19" x14ac:dyDescent="0.25">
      <c r="A345" s="97"/>
      <c r="B345" s="66">
        <v>2016</v>
      </c>
      <c r="C345" s="15">
        <f t="shared" ref="C345:G346" si="140">C349+C353+C361+C365+C369+C373+C377</f>
        <v>109</v>
      </c>
      <c r="D345" s="15">
        <f t="shared" si="140"/>
        <v>452</v>
      </c>
      <c r="E345" s="15">
        <f t="shared" si="140"/>
        <v>390</v>
      </c>
      <c r="F345" s="15">
        <f t="shared" si="140"/>
        <v>107</v>
      </c>
      <c r="G345" s="15">
        <f t="shared" si="140"/>
        <v>239</v>
      </c>
      <c r="H345" s="15"/>
      <c r="I345" s="15"/>
      <c r="J345" s="15"/>
      <c r="K345" s="15"/>
      <c r="L345" s="29"/>
      <c r="M345" s="15"/>
      <c r="N345" s="15"/>
      <c r="O345" s="15"/>
      <c r="P345" s="15"/>
      <c r="Q345" s="15"/>
      <c r="R345" s="29"/>
      <c r="S345" s="15">
        <f>S349+S353+S361+S365+S369+S373+S377</f>
        <v>1297</v>
      </c>
    </row>
    <row r="346" spans="1:19" x14ac:dyDescent="0.25">
      <c r="A346" s="105" t="s">
        <v>49</v>
      </c>
      <c r="B346" s="66">
        <v>2015</v>
      </c>
      <c r="C346" s="15">
        <f t="shared" si="140"/>
        <v>117</v>
      </c>
      <c r="D346" s="15">
        <f t="shared" si="140"/>
        <v>405</v>
      </c>
      <c r="E346" s="15">
        <f t="shared" si="140"/>
        <v>421</v>
      </c>
      <c r="F346" s="15">
        <f t="shared" si="140"/>
        <v>100</v>
      </c>
      <c r="G346" s="15">
        <f t="shared" si="140"/>
        <v>248</v>
      </c>
      <c r="H346" s="15"/>
      <c r="I346" s="15"/>
      <c r="J346" s="15"/>
      <c r="K346" s="15"/>
      <c r="L346" s="29"/>
      <c r="M346" s="15"/>
      <c r="N346" s="15"/>
      <c r="O346" s="15"/>
      <c r="P346" s="15"/>
      <c r="Q346" s="15"/>
      <c r="R346" s="29"/>
      <c r="S346" s="15">
        <f>S350+S354+S362+S366+S370+S374+S378</f>
        <v>1291</v>
      </c>
    </row>
    <row r="347" spans="1:19" x14ac:dyDescent="0.25">
      <c r="A347" s="97"/>
      <c r="B347" s="67" t="s">
        <v>50</v>
      </c>
      <c r="C347" s="15">
        <f>C345-C346</f>
        <v>-8</v>
      </c>
      <c r="D347" s="15">
        <f>D345-D346</f>
        <v>47</v>
      </c>
      <c r="E347" s="15">
        <f>E345-E346</f>
        <v>-31</v>
      </c>
      <c r="F347" s="21">
        <f>F345-F346</f>
        <v>7</v>
      </c>
      <c r="G347" s="15">
        <f>G345-G346</f>
        <v>-9</v>
      </c>
      <c r="H347" s="15"/>
      <c r="I347" s="21"/>
      <c r="J347" s="15"/>
      <c r="K347" s="15"/>
      <c r="L347" s="21"/>
      <c r="M347" s="15"/>
      <c r="N347" s="15"/>
      <c r="O347" s="15"/>
      <c r="P347" s="15"/>
      <c r="Q347" s="15"/>
      <c r="R347" s="21"/>
      <c r="S347" s="15">
        <f>S345-S346</f>
        <v>6</v>
      </c>
    </row>
    <row r="348" spans="1:19" ht="13.8" thickBot="1" x14ac:dyDescent="0.3">
      <c r="A348" s="99"/>
      <c r="B348" s="68" t="s">
        <v>9</v>
      </c>
      <c r="C348" s="18">
        <f>C347/C346</f>
        <v>-6.8376068376068383E-2</v>
      </c>
      <c r="D348" s="18">
        <f>D347/D346</f>
        <v>0.11604938271604938</v>
      </c>
      <c r="E348" s="18">
        <f>E347/E346</f>
        <v>-7.3634204275534437E-2</v>
      </c>
      <c r="F348" s="30">
        <f>F347/F346</f>
        <v>7.0000000000000007E-2</v>
      </c>
      <c r="G348" s="18">
        <f>G347/G346</f>
        <v>-3.6290322580645164E-2</v>
      </c>
      <c r="H348" s="18"/>
      <c r="I348" s="30"/>
      <c r="J348" s="18"/>
      <c r="K348" s="18"/>
      <c r="L348" s="30"/>
      <c r="M348" s="18"/>
      <c r="N348" s="18"/>
      <c r="O348" s="18"/>
      <c r="P348" s="18"/>
      <c r="Q348" s="18"/>
      <c r="R348" s="30"/>
      <c r="S348" s="18">
        <f>S347/S346</f>
        <v>4.6475600309837332E-3</v>
      </c>
    </row>
    <row r="349" spans="1:19" x14ac:dyDescent="0.25">
      <c r="A349" s="97"/>
      <c r="B349" s="66">
        <v>2016</v>
      </c>
      <c r="C349" s="15">
        <v>2</v>
      </c>
      <c r="D349" s="15">
        <v>7</v>
      </c>
      <c r="E349" s="15">
        <v>6</v>
      </c>
      <c r="F349" s="21">
        <v>2</v>
      </c>
      <c r="G349" s="15">
        <v>5</v>
      </c>
      <c r="H349" s="15"/>
      <c r="I349" s="21"/>
      <c r="J349" s="15"/>
      <c r="K349" s="15"/>
      <c r="L349" s="21"/>
      <c r="M349" s="15"/>
      <c r="N349" s="15"/>
      <c r="O349" s="15"/>
      <c r="P349" s="15"/>
      <c r="Q349" s="15"/>
      <c r="R349" s="21"/>
      <c r="S349" s="15">
        <f>C349+D349+E349+F349+G349</f>
        <v>22</v>
      </c>
    </row>
    <row r="350" spans="1:19" x14ac:dyDescent="0.25">
      <c r="A350" s="100" t="s">
        <v>51</v>
      </c>
      <c r="B350" s="66">
        <v>2015</v>
      </c>
      <c r="C350" s="15">
        <v>0</v>
      </c>
      <c r="D350" s="15">
        <v>10</v>
      </c>
      <c r="E350" s="15">
        <v>5</v>
      </c>
      <c r="F350" s="21">
        <v>2</v>
      </c>
      <c r="G350" s="15">
        <v>3</v>
      </c>
      <c r="H350" s="15"/>
      <c r="I350" s="21"/>
      <c r="J350" s="15"/>
      <c r="K350" s="15"/>
      <c r="L350" s="21"/>
      <c r="M350" s="15"/>
      <c r="N350" s="15"/>
      <c r="O350" s="15"/>
      <c r="P350" s="15"/>
      <c r="Q350" s="15"/>
      <c r="R350" s="21"/>
      <c r="S350" s="15">
        <f>C350+D350+E350+F350+G350</f>
        <v>20</v>
      </c>
    </row>
    <row r="351" spans="1:19" x14ac:dyDescent="0.25">
      <c r="A351" s="100" t="s">
        <v>52</v>
      </c>
      <c r="B351" s="67" t="s">
        <v>50</v>
      </c>
      <c r="C351" s="15">
        <f>C349-C350</f>
        <v>2</v>
      </c>
      <c r="D351" s="15">
        <f>D349-D350</f>
        <v>-3</v>
      </c>
      <c r="E351" s="15">
        <f>E349-E350</f>
        <v>1</v>
      </c>
      <c r="F351" s="21">
        <f>F349-F350</f>
        <v>0</v>
      </c>
      <c r="G351" s="15">
        <f>G349-G350</f>
        <v>2</v>
      </c>
      <c r="H351" s="15"/>
      <c r="I351" s="21"/>
      <c r="J351" s="15"/>
      <c r="K351" s="15"/>
      <c r="L351" s="21"/>
      <c r="M351" s="15"/>
      <c r="N351" s="15"/>
      <c r="O351" s="15"/>
      <c r="P351" s="15"/>
      <c r="Q351" s="15"/>
      <c r="R351" s="21"/>
      <c r="S351" s="15">
        <f>S349-S350</f>
        <v>2</v>
      </c>
    </row>
    <row r="352" spans="1:19" ht="13.8" thickBot="1" x14ac:dyDescent="0.3">
      <c r="A352" s="101"/>
      <c r="B352" s="68" t="s">
        <v>9</v>
      </c>
      <c r="C352" s="18">
        <v>0</v>
      </c>
      <c r="D352" s="18">
        <f>D351/D350</f>
        <v>-0.3</v>
      </c>
      <c r="E352" s="18">
        <f>E351/E350</f>
        <v>0.2</v>
      </c>
      <c r="F352" s="32">
        <f>F351/F350</f>
        <v>0</v>
      </c>
      <c r="G352" s="32">
        <f>G351/G350</f>
        <v>0.66666666666666663</v>
      </c>
      <c r="H352" s="18"/>
      <c r="I352" s="30"/>
      <c r="J352" s="18"/>
      <c r="K352" s="18"/>
      <c r="L352" s="30"/>
      <c r="M352" s="18"/>
      <c r="N352" s="18"/>
      <c r="O352" s="18"/>
      <c r="P352" s="18"/>
      <c r="Q352" s="18"/>
      <c r="R352" s="30"/>
      <c r="S352" s="18">
        <f>S351/S350</f>
        <v>0.1</v>
      </c>
    </row>
    <row r="353" spans="1:19" x14ac:dyDescent="0.25">
      <c r="A353" s="102"/>
      <c r="B353" s="66">
        <v>2016</v>
      </c>
      <c r="C353" s="15">
        <v>2</v>
      </c>
      <c r="D353" s="15">
        <v>1</v>
      </c>
      <c r="E353" s="15">
        <v>3</v>
      </c>
      <c r="F353" s="21">
        <v>0</v>
      </c>
      <c r="G353" s="15">
        <v>0</v>
      </c>
      <c r="H353" s="15"/>
      <c r="I353" s="21"/>
      <c r="J353" s="15"/>
      <c r="K353" s="15"/>
      <c r="L353" s="21"/>
      <c r="M353" s="15"/>
      <c r="N353" s="15"/>
      <c r="O353" s="15"/>
      <c r="P353" s="15"/>
      <c r="Q353" s="15"/>
      <c r="R353" s="21"/>
      <c r="S353" s="15">
        <f>C353+D353+E353+F353+G353</f>
        <v>6</v>
      </c>
    </row>
    <row r="354" spans="1:19" x14ac:dyDescent="0.25">
      <c r="A354" s="100" t="s">
        <v>53</v>
      </c>
      <c r="B354" s="66">
        <v>2015</v>
      </c>
      <c r="C354" s="15">
        <v>2</v>
      </c>
      <c r="D354" s="15">
        <v>0</v>
      </c>
      <c r="E354" s="15">
        <v>1</v>
      </c>
      <c r="F354" s="21">
        <v>0</v>
      </c>
      <c r="G354" s="15">
        <v>1</v>
      </c>
      <c r="H354" s="15"/>
      <c r="I354" s="21"/>
      <c r="J354" s="15"/>
      <c r="K354" s="15"/>
      <c r="L354" s="21"/>
      <c r="M354" s="15"/>
      <c r="N354" s="15"/>
      <c r="O354" s="15"/>
      <c r="P354" s="15"/>
      <c r="Q354" s="15"/>
      <c r="R354" s="21"/>
      <c r="S354" s="15">
        <f>C354+D354+E354+F354+G354</f>
        <v>4</v>
      </c>
    </row>
    <row r="355" spans="1:19" x14ac:dyDescent="0.25">
      <c r="A355" s="100" t="s">
        <v>54</v>
      </c>
      <c r="B355" s="67" t="s">
        <v>50</v>
      </c>
      <c r="C355" s="15">
        <f>C353-C354</f>
        <v>0</v>
      </c>
      <c r="D355" s="15">
        <f>D353-D354</f>
        <v>1</v>
      </c>
      <c r="E355" s="15">
        <f>E353-E354</f>
        <v>2</v>
      </c>
      <c r="F355" s="21">
        <f>F353-F354</f>
        <v>0</v>
      </c>
      <c r="G355" s="15">
        <f>G353-G354</f>
        <v>-1</v>
      </c>
      <c r="H355" s="15"/>
      <c r="I355" s="21"/>
      <c r="J355" s="15"/>
      <c r="K355" s="15"/>
      <c r="L355" s="21"/>
      <c r="M355" s="15"/>
      <c r="N355" s="15"/>
      <c r="O355" s="15"/>
      <c r="P355" s="15"/>
      <c r="Q355" s="15"/>
      <c r="R355" s="21"/>
      <c r="S355" s="15">
        <f>S353-S354</f>
        <v>2</v>
      </c>
    </row>
    <row r="356" spans="1:19" ht="13.8" thickBot="1" x14ac:dyDescent="0.3">
      <c r="A356" s="101"/>
      <c r="B356" s="68" t="s">
        <v>9</v>
      </c>
      <c r="C356" s="18">
        <f>C355/C354</f>
        <v>0</v>
      </c>
      <c r="D356" s="18" t="e">
        <f>D355/D354</f>
        <v>#DIV/0!</v>
      </c>
      <c r="E356" s="18">
        <f>E355/E354</f>
        <v>2</v>
      </c>
      <c r="F356" s="18" t="e">
        <f>F355/F354</f>
        <v>#DIV/0!</v>
      </c>
      <c r="G356" s="18">
        <f>G355/G354</f>
        <v>-1</v>
      </c>
      <c r="H356" s="18"/>
      <c r="I356" s="30"/>
      <c r="J356" s="18"/>
      <c r="K356" s="18"/>
      <c r="L356" s="30"/>
      <c r="M356" s="18"/>
      <c r="N356" s="18"/>
      <c r="O356" s="18"/>
      <c r="P356" s="18"/>
      <c r="Q356" s="18"/>
      <c r="R356" s="30"/>
      <c r="S356" s="18">
        <f>S355/S354</f>
        <v>0.5</v>
      </c>
    </row>
    <row r="357" spans="1:19" x14ac:dyDescent="0.25">
      <c r="A357" s="102"/>
      <c r="B357" s="66">
        <v>2016</v>
      </c>
      <c r="C357" s="15">
        <v>0</v>
      </c>
      <c r="D357" s="15">
        <v>0</v>
      </c>
      <c r="E357" s="15">
        <v>0</v>
      </c>
      <c r="F357" s="21">
        <v>0</v>
      </c>
      <c r="G357" s="15">
        <v>0</v>
      </c>
      <c r="H357" s="15"/>
      <c r="I357" s="21"/>
      <c r="J357" s="15"/>
      <c r="K357" s="15"/>
      <c r="L357" s="21"/>
      <c r="M357" s="15"/>
      <c r="N357" s="15"/>
      <c r="O357" s="15"/>
      <c r="P357" s="15"/>
      <c r="Q357" s="15"/>
      <c r="R357" s="21"/>
      <c r="S357" s="15">
        <f>C357+D357+E357+F357+G357</f>
        <v>0</v>
      </c>
    </row>
    <row r="358" spans="1:19" x14ac:dyDescent="0.25">
      <c r="A358" s="194" t="s">
        <v>55</v>
      </c>
      <c r="B358" s="66">
        <v>2015</v>
      </c>
      <c r="C358" s="15">
        <v>0</v>
      </c>
      <c r="D358" s="15">
        <v>0</v>
      </c>
      <c r="E358" s="15">
        <v>0</v>
      </c>
      <c r="F358" s="36">
        <v>0</v>
      </c>
      <c r="G358" s="15">
        <v>0</v>
      </c>
      <c r="H358" s="15"/>
      <c r="I358" s="21"/>
      <c r="J358" s="15"/>
      <c r="K358" s="15"/>
      <c r="L358" s="21"/>
      <c r="M358" s="15"/>
      <c r="N358" s="15"/>
      <c r="O358" s="15"/>
      <c r="P358" s="15"/>
      <c r="Q358" s="15"/>
      <c r="R358" s="21"/>
      <c r="S358" s="15">
        <f>C358+D358+E358+F358+G358</f>
        <v>0</v>
      </c>
    </row>
    <row r="359" spans="1:19" x14ac:dyDescent="0.25">
      <c r="A359" s="194" t="s">
        <v>56</v>
      </c>
      <c r="B359" s="67" t="s">
        <v>50</v>
      </c>
      <c r="C359" s="15">
        <f>C357-C358</f>
        <v>0</v>
      </c>
      <c r="D359" s="15">
        <f>D357-D358</f>
        <v>0</v>
      </c>
      <c r="E359" s="15">
        <f>E357-E358</f>
        <v>0</v>
      </c>
      <c r="F359" s="21">
        <f>F357-F358</f>
        <v>0</v>
      </c>
      <c r="G359" s="15">
        <f>G357-G358</f>
        <v>0</v>
      </c>
      <c r="H359" s="15"/>
      <c r="I359" s="21"/>
      <c r="J359" s="15"/>
      <c r="K359" s="15"/>
      <c r="L359" s="21"/>
      <c r="M359" s="15"/>
      <c r="N359" s="15"/>
      <c r="O359" s="15"/>
      <c r="P359" s="15"/>
      <c r="Q359" s="15"/>
      <c r="R359" s="21"/>
      <c r="S359" s="15">
        <f>S357-S358</f>
        <v>0</v>
      </c>
    </row>
    <row r="360" spans="1:19" ht="13.8" thickBot="1" x14ac:dyDescent="0.3">
      <c r="A360" s="101"/>
      <c r="B360" s="68" t="s">
        <v>9</v>
      </c>
      <c r="C360" s="32">
        <v>0</v>
      </c>
      <c r="D360" s="18">
        <v>0</v>
      </c>
      <c r="E360" s="18">
        <v>0</v>
      </c>
      <c r="F360" s="32">
        <v>0</v>
      </c>
      <c r="G360" s="32">
        <v>0</v>
      </c>
      <c r="H360" s="18"/>
      <c r="I360" s="30"/>
      <c r="J360" s="18"/>
      <c r="K360" s="18"/>
      <c r="L360" s="30"/>
      <c r="M360" s="18"/>
      <c r="N360" s="18"/>
      <c r="O360" s="18"/>
      <c r="P360" s="18"/>
      <c r="Q360" s="18"/>
      <c r="R360" s="30"/>
      <c r="S360" s="18">
        <v>0</v>
      </c>
    </row>
    <row r="361" spans="1:19" x14ac:dyDescent="0.25">
      <c r="A361" s="102"/>
      <c r="B361" s="66">
        <v>2016</v>
      </c>
      <c r="C361" s="15">
        <v>6</v>
      </c>
      <c r="D361" s="15">
        <v>32</v>
      </c>
      <c r="E361" s="15">
        <v>20</v>
      </c>
      <c r="F361" s="21">
        <v>4</v>
      </c>
      <c r="G361" s="15">
        <v>7</v>
      </c>
      <c r="H361" s="15"/>
      <c r="I361" s="21"/>
      <c r="J361" s="15"/>
      <c r="K361" s="15"/>
      <c r="L361" s="21"/>
      <c r="M361" s="15"/>
      <c r="N361" s="15"/>
      <c r="O361" s="15"/>
      <c r="P361" s="15"/>
      <c r="Q361" s="15"/>
      <c r="R361" s="21"/>
      <c r="S361" s="15">
        <f>C361+D361+E361+F361+G361</f>
        <v>69</v>
      </c>
    </row>
    <row r="362" spans="1:19" x14ac:dyDescent="0.25">
      <c r="A362" s="100" t="s">
        <v>57</v>
      </c>
      <c r="B362" s="66">
        <v>2015</v>
      </c>
      <c r="C362" s="15">
        <v>9</v>
      </c>
      <c r="D362" s="15">
        <v>24</v>
      </c>
      <c r="E362" s="15">
        <v>34</v>
      </c>
      <c r="F362" s="36">
        <v>3</v>
      </c>
      <c r="G362" s="15">
        <v>17</v>
      </c>
      <c r="H362" s="15"/>
      <c r="I362" s="21"/>
      <c r="J362" s="15"/>
      <c r="K362" s="15"/>
      <c r="L362" s="21"/>
      <c r="M362" s="15"/>
      <c r="N362" s="15"/>
      <c r="O362" s="15"/>
      <c r="P362" s="15"/>
      <c r="Q362" s="15"/>
      <c r="R362" s="21"/>
      <c r="S362" s="15">
        <f>C362+D362+E362+F362+G362</f>
        <v>87</v>
      </c>
    </row>
    <row r="363" spans="1:19" x14ac:dyDescent="0.25">
      <c r="A363" s="102"/>
      <c r="B363" s="67" t="s">
        <v>50</v>
      </c>
      <c r="C363" s="15">
        <f>C361-C362</f>
        <v>-3</v>
      </c>
      <c r="D363" s="15">
        <f>D361-D362</f>
        <v>8</v>
      </c>
      <c r="E363" s="15">
        <f>E361-E362</f>
        <v>-14</v>
      </c>
      <c r="F363" s="21">
        <f>F361-F362</f>
        <v>1</v>
      </c>
      <c r="G363" s="15">
        <f>G361-G362</f>
        <v>-10</v>
      </c>
      <c r="H363" s="15"/>
      <c r="I363" s="21"/>
      <c r="J363" s="15"/>
      <c r="K363" s="15"/>
      <c r="L363" s="21"/>
      <c r="M363" s="15"/>
      <c r="N363" s="15"/>
      <c r="O363" s="15"/>
      <c r="P363" s="15"/>
      <c r="Q363" s="15"/>
      <c r="R363" s="21"/>
      <c r="S363" s="15">
        <f>S361-S362</f>
        <v>-18</v>
      </c>
    </row>
    <row r="364" spans="1:19" ht="13.8" thickBot="1" x14ac:dyDescent="0.3">
      <c r="A364" s="101"/>
      <c r="B364" s="68" t="s">
        <v>9</v>
      </c>
      <c r="C364" s="18">
        <f>C363/C362</f>
        <v>-0.33333333333333331</v>
      </c>
      <c r="D364" s="32">
        <f>D363/D362</f>
        <v>0.33333333333333331</v>
      </c>
      <c r="E364" s="32">
        <f>E363/E362</f>
        <v>-0.41176470588235292</v>
      </c>
      <c r="F364" s="32">
        <f>F363/F362</f>
        <v>0.33333333333333331</v>
      </c>
      <c r="G364" s="32">
        <f>G363/G362</f>
        <v>-0.58823529411764708</v>
      </c>
      <c r="H364" s="18"/>
      <c r="I364" s="30"/>
      <c r="J364" s="18"/>
      <c r="K364" s="18"/>
      <c r="L364" s="30"/>
      <c r="M364" s="18"/>
      <c r="N364" s="18"/>
      <c r="O364" s="18"/>
      <c r="P364" s="18"/>
      <c r="Q364" s="18"/>
      <c r="R364" s="30"/>
      <c r="S364" s="18">
        <f>S363/S362</f>
        <v>-0.20689655172413793</v>
      </c>
    </row>
    <row r="365" spans="1:19" x14ac:dyDescent="0.25">
      <c r="A365" s="102"/>
      <c r="B365" s="66">
        <v>2016</v>
      </c>
      <c r="C365" s="15">
        <v>21</v>
      </c>
      <c r="D365" s="15">
        <v>64</v>
      </c>
      <c r="E365" s="15">
        <v>38</v>
      </c>
      <c r="F365" s="21">
        <v>13</v>
      </c>
      <c r="G365" s="15">
        <v>31</v>
      </c>
      <c r="H365" s="15"/>
      <c r="I365" s="21"/>
      <c r="J365" s="15"/>
      <c r="K365" s="15"/>
      <c r="L365" s="21"/>
      <c r="M365" s="15"/>
      <c r="N365" s="15"/>
      <c r="O365" s="15"/>
      <c r="P365" s="15"/>
      <c r="Q365" s="15"/>
      <c r="R365" s="21"/>
      <c r="S365" s="15">
        <f>C365+D365+E365+F365+G365</f>
        <v>167</v>
      </c>
    </row>
    <row r="366" spans="1:19" x14ac:dyDescent="0.25">
      <c r="A366" s="100" t="s">
        <v>58</v>
      </c>
      <c r="B366" s="66">
        <v>2015</v>
      </c>
      <c r="C366" s="15">
        <v>28</v>
      </c>
      <c r="D366" s="15">
        <v>56</v>
      </c>
      <c r="E366" s="15">
        <v>47</v>
      </c>
      <c r="F366" s="21">
        <v>17</v>
      </c>
      <c r="G366" s="15">
        <v>32</v>
      </c>
      <c r="H366" s="15"/>
      <c r="I366" s="21"/>
      <c r="J366" s="15"/>
      <c r="K366" s="15"/>
      <c r="L366" s="21"/>
      <c r="M366" s="15"/>
      <c r="N366" s="15"/>
      <c r="O366" s="15"/>
      <c r="P366" s="15"/>
      <c r="Q366" s="15"/>
      <c r="R366" s="21"/>
      <c r="S366" s="15">
        <f>C366+D366+E366+F366+G366</f>
        <v>180</v>
      </c>
    </row>
    <row r="367" spans="1:19" x14ac:dyDescent="0.25">
      <c r="A367" s="100" t="s">
        <v>59</v>
      </c>
      <c r="B367" s="67" t="s">
        <v>50</v>
      </c>
      <c r="C367" s="15">
        <f>C365-C366</f>
        <v>-7</v>
      </c>
      <c r="D367" s="15">
        <f>D365-D366</f>
        <v>8</v>
      </c>
      <c r="E367" s="15">
        <f>E365-E366</f>
        <v>-9</v>
      </c>
      <c r="F367" s="15">
        <f>F365-F366</f>
        <v>-4</v>
      </c>
      <c r="G367" s="15">
        <f>G365-G366</f>
        <v>-1</v>
      </c>
      <c r="H367" s="15"/>
      <c r="I367" s="15"/>
      <c r="J367" s="15"/>
      <c r="K367" s="15"/>
      <c r="L367" s="21"/>
      <c r="M367" s="15"/>
      <c r="N367" s="15"/>
      <c r="O367" s="15"/>
      <c r="P367" s="15"/>
      <c r="Q367" s="15"/>
      <c r="R367" s="21"/>
      <c r="S367" s="15">
        <f>S365-S366</f>
        <v>-13</v>
      </c>
    </row>
    <row r="368" spans="1:19" ht="13.8" thickBot="1" x14ac:dyDescent="0.3">
      <c r="A368" s="101"/>
      <c r="B368" s="68" t="s">
        <v>9</v>
      </c>
      <c r="C368" s="32">
        <f>C367/C366</f>
        <v>-0.25</v>
      </c>
      <c r="D368" s="32">
        <f>D367/D366</f>
        <v>0.14285714285714285</v>
      </c>
      <c r="E368" s="18">
        <f>E367/E366</f>
        <v>-0.19148936170212766</v>
      </c>
      <c r="F368" s="32">
        <f>F367/F366</f>
        <v>-0.23529411764705882</v>
      </c>
      <c r="G368" s="18">
        <f>G367/G366</f>
        <v>-3.125E-2</v>
      </c>
      <c r="H368" s="18"/>
      <c r="I368" s="30"/>
      <c r="J368" s="18"/>
      <c r="K368" s="18"/>
      <c r="L368" s="30"/>
      <c r="M368" s="18"/>
      <c r="N368" s="18"/>
      <c r="O368" s="18"/>
      <c r="P368" s="18"/>
      <c r="Q368" s="18"/>
      <c r="R368" s="30"/>
      <c r="S368" s="18">
        <f>S367/S366</f>
        <v>-7.2222222222222215E-2</v>
      </c>
    </row>
    <row r="369" spans="1:19" x14ac:dyDescent="0.25">
      <c r="A369" s="102"/>
      <c r="B369" s="66">
        <v>2016</v>
      </c>
      <c r="C369" s="15">
        <v>35</v>
      </c>
      <c r="D369" s="15">
        <v>68</v>
      </c>
      <c r="E369" s="15">
        <v>117</v>
      </c>
      <c r="F369" s="21">
        <v>18</v>
      </c>
      <c r="G369" s="15">
        <v>40</v>
      </c>
      <c r="H369" s="15"/>
      <c r="I369" s="21"/>
      <c r="J369" s="15"/>
      <c r="K369" s="15"/>
      <c r="L369" s="21"/>
      <c r="M369" s="15"/>
      <c r="N369" s="15"/>
      <c r="O369" s="15"/>
      <c r="P369" s="15"/>
      <c r="Q369" s="15"/>
      <c r="R369" s="21"/>
      <c r="S369" s="15">
        <f>C369+D369+E369+F369+G369</f>
        <v>278</v>
      </c>
    </row>
    <row r="370" spans="1:19" x14ac:dyDescent="0.25">
      <c r="A370" s="103" t="s">
        <v>60</v>
      </c>
      <c r="B370" s="66">
        <v>2015</v>
      </c>
      <c r="C370" s="15">
        <v>27</v>
      </c>
      <c r="D370" s="15">
        <v>38</v>
      </c>
      <c r="E370" s="15">
        <v>103</v>
      </c>
      <c r="F370" s="21">
        <v>19</v>
      </c>
      <c r="G370" s="15">
        <v>35</v>
      </c>
      <c r="H370" s="15"/>
      <c r="I370" s="21"/>
      <c r="J370" s="15"/>
      <c r="K370" s="15"/>
      <c r="L370" s="21"/>
      <c r="M370" s="15"/>
      <c r="N370" s="15"/>
      <c r="O370" s="15"/>
      <c r="P370" s="15"/>
      <c r="Q370" s="15"/>
      <c r="R370" s="21"/>
      <c r="S370" s="15">
        <f>C370+D370+E370+F370+G370</f>
        <v>222</v>
      </c>
    </row>
    <row r="371" spans="1:19" x14ac:dyDescent="0.25">
      <c r="A371" s="102"/>
      <c r="B371" s="67" t="s">
        <v>50</v>
      </c>
      <c r="C371" s="15">
        <f>C369-C370</f>
        <v>8</v>
      </c>
      <c r="D371" s="15">
        <f>D369-D370</f>
        <v>30</v>
      </c>
      <c r="E371" s="15">
        <f>E369-E370</f>
        <v>14</v>
      </c>
      <c r="F371" s="21">
        <f>F369-F370</f>
        <v>-1</v>
      </c>
      <c r="G371" s="15">
        <f>G369-G370</f>
        <v>5</v>
      </c>
      <c r="H371" s="15"/>
      <c r="I371" s="21"/>
      <c r="J371" s="15"/>
      <c r="K371" s="15"/>
      <c r="L371" s="21"/>
      <c r="M371" s="15"/>
      <c r="N371" s="15"/>
      <c r="O371" s="15"/>
      <c r="P371" s="15"/>
      <c r="Q371" s="15"/>
      <c r="R371" s="21"/>
      <c r="S371" s="15">
        <f>S369-S370</f>
        <v>56</v>
      </c>
    </row>
    <row r="372" spans="1:19" ht="13.8" thickBot="1" x14ac:dyDescent="0.3">
      <c r="A372" s="101"/>
      <c r="B372" s="68" t="s">
        <v>9</v>
      </c>
      <c r="C372" s="18">
        <f>C371/C370</f>
        <v>0.29629629629629628</v>
      </c>
      <c r="D372" s="18">
        <f>D371/D370</f>
        <v>0.78947368421052633</v>
      </c>
      <c r="E372" s="18">
        <f>E371/E370</f>
        <v>0.13592233009708737</v>
      </c>
      <c r="F372" s="30">
        <f>F371/F370</f>
        <v>-5.2631578947368418E-2</v>
      </c>
      <c r="G372" s="18">
        <f>G371/G370</f>
        <v>0.14285714285714285</v>
      </c>
      <c r="H372" s="18"/>
      <c r="I372" s="30"/>
      <c r="J372" s="18"/>
      <c r="K372" s="18"/>
      <c r="L372" s="30"/>
      <c r="M372" s="18"/>
      <c r="N372" s="18"/>
      <c r="O372" s="18"/>
      <c r="P372" s="18"/>
      <c r="Q372" s="18"/>
      <c r="R372" s="30"/>
      <c r="S372" s="18">
        <f>S371/S370</f>
        <v>0.25225225225225223</v>
      </c>
    </row>
    <row r="373" spans="1:19" x14ac:dyDescent="0.25">
      <c r="A373" s="102"/>
      <c r="B373" s="66">
        <v>2016</v>
      </c>
      <c r="C373" s="15">
        <v>41</v>
      </c>
      <c r="D373" s="15">
        <v>248</v>
      </c>
      <c r="E373" s="15">
        <v>197</v>
      </c>
      <c r="F373" s="21">
        <v>70</v>
      </c>
      <c r="G373" s="15">
        <v>147</v>
      </c>
      <c r="H373" s="15"/>
      <c r="I373" s="21"/>
      <c r="J373" s="15"/>
      <c r="K373" s="15"/>
      <c r="L373" s="21"/>
      <c r="M373" s="15"/>
      <c r="N373" s="15"/>
      <c r="O373" s="15"/>
      <c r="P373" s="15"/>
      <c r="Q373" s="15"/>
      <c r="R373" s="21"/>
      <c r="S373" s="15">
        <f>C373+D373+E373+F373+G373</f>
        <v>703</v>
      </c>
    </row>
    <row r="374" spans="1:19" x14ac:dyDescent="0.25">
      <c r="A374" s="100" t="s">
        <v>61</v>
      </c>
      <c r="B374" s="66">
        <v>2015</v>
      </c>
      <c r="C374" s="15">
        <v>48</v>
      </c>
      <c r="D374" s="15">
        <v>225</v>
      </c>
      <c r="E374" s="15">
        <v>219</v>
      </c>
      <c r="F374" s="21">
        <v>59</v>
      </c>
      <c r="G374" s="15">
        <v>151</v>
      </c>
      <c r="H374" s="15"/>
      <c r="I374" s="21"/>
      <c r="J374" s="15"/>
      <c r="K374" s="15"/>
      <c r="L374" s="21"/>
      <c r="M374" s="15"/>
      <c r="N374" s="15"/>
      <c r="O374" s="15"/>
      <c r="P374" s="15"/>
      <c r="Q374" s="15"/>
      <c r="R374" s="21"/>
      <c r="S374" s="15">
        <f>C374+D374+E374+F374+G374</f>
        <v>702</v>
      </c>
    </row>
    <row r="375" spans="1:19" x14ac:dyDescent="0.25">
      <c r="A375" s="100" t="s">
        <v>62</v>
      </c>
      <c r="B375" s="67" t="s">
        <v>50</v>
      </c>
      <c r="C375" s="15">
        <f>C373-C374</f>
        <v>-7</v>
      </c>
      <c r="D375" s="15">
        <f>D373-D374</f>
        <v>23</v>
      </c>
      <c r="E375" s="15">
        <f>E373-E374</f>
        <v>-22</v>
      </c>
      <c r="F375" s="15">
        <f>F373-F374</f>
        <v>11</v>
      </c>
      <c r="G375" s="15">
        <f>G373-G374</f>
        <v>-4</v>
      </c>
      <c r="H375" s="15"/>
      <c r="I375" s="15"/>
      <c r="J375" s="15"/>
      <c r="K375" s="15"/>
      <c r="L375" s="21"/>
      <c r="M375" s="15"/>
      <c r="N375" s="15"/>
      <c r="O375" s="15"/>
      <c r="P375" s="15"/>
      <c r="Q375" s="15"/>
      <c r="R375" s="21"/>
      <c r="S375" s="15">
        <f>S373-S374</f>
        <v>1</v>
      </c>
    </row>
    <row r="376" spans="1:19" ht="13.8" thickBot="1" x14ac:dyDescent="0.3">
      <c r="A376" s="101"/>
      <c r="B376" s="68" t="s">
        <v>9</v>
      </c>
      <c r="C376" s="18">
        <f>C375/C374</f>
        <v>-0.14583333333333334</v>
      </c>
      <c r="D376" s="18">
        <f>D375/D374</f>
        <v>0.10222222222222223</v>
      </c>
      <c r="E376" s="18">
        <f>E375/E374</f>
        <v>-0.1004566210045662</v>
      </c>
      <c r="F376" s="18">
        <f>F375/F374</f>
        <v>0.1864406779661017</v>
      </c>
      <c r="G376" s="18">
        <f>G375/G374</f>
        <v>-2.6490066225165563E-2</v>
      </c>
      <c r="H376" s="18"/>
      <c r="I376" s="30"/>
      <c r="J376" s="18"/>
      <c r="K376" s="18"/>
      <c r="L376" s="30"/>
      <c r="M376" s="18"/>
      <c r="N376" s="18"/>
      <c r="O376" s="18"/>
      <c r="P376" s="18"/>
      <c r="Q376" s="18"/>
      <c r="R376" s="30"/>
      <c r="S376" s="18">
        <f>S375/S374</f>
        <v>1.4245014245014246E-3</v>
      </c>
    </row>
    <row r="377" spans="1:19" x14ac:dyDescent="0.25">
      <c r="A377" s="102"/>
      <c r="B377" s="66">
        <v>2016</v>
      </c>
      <c r="C377" s="15">
        <v>2</v>
      </c>
      <c r="D377" s="49">
        <v>32</v>
      </c>
      <c r="E377" s="49">
        <v>9</v>
      </c>
      <c r="F377" s="21">
        <v>0</v>
      </c>
      <c r="G377" s="15">
        <v>9</v>
      </c>
      <c r="H377" s="15"/>
      <c r="I377" s="21"/>
      <c r="J377" s="15"/>
      <c r="K377" s="15"/>
      <c r="L377" s="21"/>
      <c r="M377" s="15"/>
      <c r="N377" s="15"/>
      <c r="O377" s="15"/>
      <c r="P377" s="15"/>
      <c r="Q377" s="15"/>
      <c r="R377" s="21"/>
      <c r="S377" s="15">
        <f>C377+D377+E377+F377+G377</f>
        <v>52</v>
      </c>
    </row>
    <row r="378" spans="1:19" x14ac:dyDescent="0.25">
      <c r="A378" s="100" t="s">
        <v>63</v>
      </c>
      <c r="B378" s="66">
        <v>2015</v>
      </c>
      <c r="C378" s="15">
        <v>3</v>
      </c>
      <c r="D378" s="15">
        <v>52</v>
      </c>
      <c r="E378" s="15">
        <v>12</v>
      </c>
      <c r="F378" s="21">
        <v>0</v>
      </c>
      <c r="G378" s="15">
        <v>9</v>
      </c>
      <c r="H378" s="15"/>
      <c r="I378" s="21"/>
      <c r="J378" s="15"/>
      <c r="K378" s="15"/>
      <c r="L378" s="21"/>
      <c r="M378" s="15"/>
      <c r="N378" s="15"/>
      <c r="O378" s="15"/>
      <c r="P378" s="15"/>
      <c r="Q378" s="15"/>
      <c r="R378" s="21"/>
      <c r="S378" s="15">
        <f>C378+D378+E378+F378+G378</f>
        <v>76</v>
      </c>
    </row>
    <row r="379" spans="1:19" x14ac:dyDescent="0.25">
      <c r="A379" s="100" t="s">
        <v>64</v>
      </c>
      <c r="B379" s="67" t="s">
        <v>50</v>
      </c>
      <c r="C379" s="15">
        <f>C377-C378</f>
        <v>-1</v>
      </c>
      <c r="D379" s="15">
        <f>D377-D378</f>
        <v>-20</v>
      </c>
      <c r="E379" s="15">
        <f>E377-E378</f>
        <v>-3</v>
      </c>
      <c r="F379" s="21">
        <f>F377-F378</f>
        <v>0</v>
      </c>
      <c r="G379" s="15">
        <f>G377-G378</f>
        <v>0</v>
      </c>
      <c r="H379" s="15"/>
      <c r="I379" s="21"/>
      <c r="J379" s="15"/>
      <c r="K379" s="15"/>
      <c r="L379" s="21"/>
      <c r="M379" s="15"/>
      <c r="N379" s="15"/>
      <c r="O379" s="15"/>
      <c r="P379" s="15"/>
      <c r="Q379" s="15"/>
      <c r="R379" s="21"/>
      <c r="S379" s="15">
        <f>S377-S378</f>
        <v>-24</v>
      </c>
    </row>
    <row r="380" spans="1:19" ht="13.8" thickBot="1" x14ac:dyDescent="0.3">
      <c r="A380" s="101"/>
      <c r="B380" s="68" t="s">
        <v>9</v>
      </c>
      <c r="C380" s="18">
        <f>C379/C378</f>
        <v>-0.33333333333333331</v>
      </c>
      <c r="D380" s="18">
        <f>D379/D378</f>
        <v>-0.38461538461538464</v>
      </c>
      <c r="E380" s="18">
        <f>E379/E378</f>
        <v>-0.25</v>
      </c>
      <c r="F380" s="18">
        <v>0</v>
      </c>
      <c r="G380" s="18">
        <f>G379/G378</f>
        <v>0</v>
      </c>
      <c r="H380" s="18"/>
      <c r="I380" s="30"/>
      <c r="J380" s="18"/>
      <c r="K380" s="18"/>
      <c r="L380" s="30"/>
      <c r="M380" s="18"/>
      <c r="N380" s="18"/>
      <c r="O380" s="18"/>
      <c r="P380" s="18"/>
      <c r="Q380" s="18"/>
      <c r="R380" s="30"/>
      <c r="S380" s="18">
        <f>S379/S378</f>
        <v>-0.31578947368421051</v>
      </c>
    </row>
    <row r="381" spans="1:19" ht="13.8" thickBot="1" x14ac:dyDescent="0.3">
      <c r="A381" s="104" t="s">
        <v>160</v>
      </c>
      <c r="B381" s="20"/>
      <c r="C381" s="20"/>
      <c r="D381" s="20"/>
      <c r="E381" s="20"/>
      <c r="F381" s="20"/>
      <c r="G381" s="20"/>
      <c r="H381" s="20"/>
      <c r="I381" s="20"/>
      <c r="J381" s="20"/>
      <c r="K381" s="20"/>
      <c r="L381" s="20"/>
      <c r="M381" s="20"/>
      <c r="N381" s="20"/>
      <c r="O381" s="20"/>
      <c r="P381" s="20"/>
      <c r="Q381" s="20"/>
      <c r="R381" s="20"/>
      <c r="S381" s="20"/>
    </row>
    <row r="382" spans="1:19" ht="21" thickBot="1" x14ac:dyDescent="0.3">
      <c r="A382" s="96"/>
      <c r="B382" s="65"/>
      <c r="C382" s="22" t="s">
        <v>161</v>
      </c>
      <c r="D382" s="23" t="s">
        <v>162</v>
      </c>
      <c r="E382" s="25" t="s">
        <v>163</v>
      </c>
      <c r="F382" s="23" t="s">
        <v>164</v>
      </c>
      <c r="G382" s="22" t="s">
        <v>165</v>
      </c>
      <c r="H382" s="22" t="s">
        <v>166</v>
      </c>
      <c r="I382" s="25" t="s">
        <v>167</v>
      </c>
      <c r="J382" s="28"/>
      <c r="K382" s="27"/>
      <c r="L382" s="28"/>
      <c r="M382" s="27"/>
      <c r="N382" s="27"/>
      <c r="O382" s="27"/>
      <c r="P382" s="27"/>
      <c r="Q382" s="27"/>
      <c r="R382" s="28"/>
      <c r="S382" s="27" t="s">
        <v>48</v>
      </c>
    </row>
    <row r="383" spans="1:19" x14ac:dyDescent="0.25">
      <c r="A383" s="97"/>
      <c r="B383" s="66">
        <v>2016</v>
      </c>
      <c r="C383" s="15">
        <f t="shared" ref="C383:I384" si="141">C387+C391+C399+C403+C407+C411+C415</f>
        <v>181</v>
      </c>
      <c r="D383" s="15">
        <f t="shared" si="141"/>
        <v>350</v>
      </c>
      <c r="E383" s="15">
        <f t="shared" si="141"/>
        <v>104</v>
      </c>
      <c r="F383" s="15">
        <f t="shared" si="141"/>
        <v>276</v>
      </c>
      <c r="G383" s="15">
        <f t="shared" si="141"/>
        <v>124</v>
      </c>
      <c r="H383" s="15">
        <f t="shared" si="141"/>
        <v>105</v>
      </c>
      <c r="I383" s="15">
        <f t="shared" si="141"/>
        <v>228</v>
      </c>
      <c r="J383" s="29"/>
      <c r="K383" s="15"/>
      <c r="L383" s="15"/>
      <c r="M383" s="15"/>
      <c r="N383" s="15"/>
      <c r="O383" s="15"/>
      <c r="P383" s="15"/>
      <c r="Q383" s="15"/>
      <c r="R383" s="29"/>
      <c r="S383" s="15">
        <f>S387+S391+S399+S403+S407+S411+S415</f>
        <v>1368</v>
      </c>
    </row>
    <row r="384" spans="1:19" x14ac:dyDescent="0.25">
      <c r="A384" s="105" t="s">
        <v>49</v>
      </c>
      <c r="B384" s="66">
        <v>2015</v>
      </c>
      <c r="C384" s="15">
        <f t="shared" si="141"/>
        <v>146</v>
      </c>
      <c r="D384" s="15">
        <f t="shared" si="141"/>
        <v>342</v>
      </c>
      <c r="E384" s="15">
        <f t="shared" si="141"/>
        <v>138</v>
      </c>
      <c r="F384" s="15">
        <f t="shared" si="141"/>
        <v>312</v>
      </c>
      <c r="G384" s="15">
        <f t="shared" si="141"/>
        <v>199</v>
      </c>
      <c r="H384" s="15">
        <f t="shared" si="141"/>
        <v>118</v>
      </c>
      <c r="I384" s="15">
        <f t="shared" si="141"/>
        <v>240</v>
      </c>
      <c r="J384" s="29"/>
      <c r="K384" s="15"/>
      <c r="L384" s="15"/>
      <c r="M384" s="15"/>
      <c r="N384" s="15"/>
      <c r="O384" s="15"/>
      <c r="P384" s="15"/>
      <c r="Q384" s="15"/>
      <c r="R384" s="29"/>
      <c r="S384" s="15">
        <f>S388+S392+S400+S404+S408+S412+S416</f>
        <v>1495</v>
      </c>
    </row>
    <row r="385" spans="1:19" x14ac:dyDescent="0.25">
      <c r="A385" s="97"/>
      <c r="B385" s="67" t="s">
        <v>50</v>
      </c>
      <c r="C385" s="15">
        <f t="shared" ref="C385:I385" si="142">C383-C384</f>
        <v>35</v>
      </c>
      <c r="D385" s="21">
        <f t="shared" si="142"/>
        <v>8</v>
      </c>
      <c r="E385" s="15">
        <f t="shared" si="142"/>
        <v>-34</v>
      </c>
      <c r="F385" s="21">
        <f t="shared" si="142"/>
        <v>-36</v>
      </c>
      <c r="G385" s="15">
        <f t="shared" si="142"/>
        <v>-75</v>
      </c>
      <c r="H385" s="15">
        <f t="shared" si="142"/>
        <v>-13</v>
      </c>
      <c r="I385" s="15">
        <f t="shared" si="142"/>
        <v>-12</v>
      </c>
      <c r="J385" s="21"/>
      <c r="K385" s="15"/>
      <c r="L385" s="21"/>
      <c r="M385" s="15"/>
      <c r="N385" s="15"/>
      <c r="O385" s="15"/>
      <c r="P385" s="15"/>
      <c r="Q385" s="15"/>
      <c r="R385" s="21"/>
      <c r="S385" s="15">
        <f>S383-S384</f>
        <v>-127</v>
      </c>
    </row>
    <row r="386" spans="1:19" ht="13.8" thickBot="1" x14ac:dyDescent="0.3">
      <c r="A386" s="99"/>
      <c r="B386" s="68" t="s">
        <v>9</v>
      </c>
      <c r="C386" s="18">
        <f t="shared" ref="C386:I386" si="143">C385/C384</f>
        <v>0.23972602739726026</v>
      </c>
      <c r="D386" s="30">
        <f t="shared" si="143"/>
        <v>2.3391812865497075E-2</v>
      </c>
      <c r="E386" s="18">
        <f t="shared" si="143"/>
        <v>-0.24637681159420291</v>
      </c>
      <c r="F386" s="30">
        <f t="shared" si="143"/>
        <v>-0.11538461538461539</v>
      </c>
      <c r="G386" s="18">
        <f t="shared" si="143"/>
        <v>-0.37688442211055279</v>
      </c>
      <c r="H386" s="18">
        <f t="shared" si="143"/>
        <v>-0.11016949152542373</v>
      </c>
      <c r="I386" s="18">
        <f t="shared" si="143"/>
        <v>-0.05</v>
      </c>
      <c r="J386" s="30"/>
      <c r="K386" s="18"/>
      <c r="L386" s="30"/>
      <c r="M386" s="18"/>
      <c r="N386" s="18"/>
      <c r="O386" s="18"/>
      <c r="P386" s="18"/>
      <c r="Q386" s="18"/>
      <c r="R386" s="30"/>
      <c r="S386" s="18">
        <f>S385/S384</f>
        <v>-8.4949832775919734E-2</v>
      </c>
    </row>
    <row r="387" spans="1:19" x14ac:dyDescent="0.25">
      <c r="A387" s="97"/>
      <c r="B387" s="66">
        <v>2016</v>
      </c>
      <c r="C387" s="15">
        <v>2</v>
      </c>
      <c r="D387" s="21">
        <v>4</v>
      </c>
      <c r="E387" s="15">
        <v>1</v>
      </c>
      <c r="F387" s="21">
        <v>3</v>
      </c>
      <c r="G387" s="15">
        <v>1</v>
      </c>
      <c r="H387" s="15">
        <v>1</v>
      </c>
      <c r="I387" s="15">
        <v>1</v>
      </c>
      <c r="J387" s="21"/>
      <c r="K387" s="15"/>
      <c r="L387" s="21"/>
      <c r="M387" s="15"/>
      <c r="N387" s="15"/>
      <c r="O387" s="15"/>
      <c r="P387" s="15"/>
      <c r="Q387" s="15"/>
      <c r="R387" s="21"/>
      <c r="S387" s="15">
        <f>C387+D387+E387+F387+G387+H387+I387</f>
        <v>13</v>
      </c>
    </row>
    <row r="388" spans="1:19" x14ac:dyDescent="0.25">
      <c r="A388" s="100" t="s">
        <v>51</v>
      </c>
      <c r="B388" s="66">
        <v>2015</v>
      </c>
      <c r="C388" s="15">
        <v>0</v>
      </c>
      <c r="D388" s="21">
        <v>2</v>
      </c>
      <c r="E388" s="15">
        <v>0</v>
      </c>
      <c r="F388" s="21">
        <v>0</v>
      </c>
      <c r="G388" s="15">
        <v>4</v>
      </c>
      <c r="H388" s="15">
        <v>0</v>
      </c>
      <c r="I388" s="15">
        <v>1</v>
      </c>
      <c r="J388" s="21"/>
      <c r="K388" s="15"/>
      <c r="L388" s="21"/>
      <c r="M388" s="15"/>
      <c r="N388" s="15"/>
      <c r="O388" s="15"/>
      <c r="P388" s="15"/>
      <c r="Q388" s="15"/>
      <c r="R388" s="21"/>
      <c r="S388" s="15">
        <f>C388+D388+E388+F388+G388+H388+I388</f>
        <v>7</v>
      </c>
    </row>
    <row r="389" spans="1:19" x14ac:dyDescent="0.25">
      <c r="A389" s="100" t="s">
        <v>52</v>
      </c>
      <c r="B389" s="67" t="s">
        <v>50</v>
      </c>
      <c r="C389" s="15">
        <f t="shared" ref="C389:I389" si="144">C387-C388</f>
        <v>2</v>
      </c>
      <c r="D389" s="21">
        <f t="shared" si="144"/>
        <v>2</v>
      </c>
      <c r="E389" s="15">
        <f t="shared" si="144"/>
        <v>1</v>
      </c>
      <c r="F389" s="21">
        <f t="shared" si="144"/>
        <v>3</v>
      </c>
      <c r="G389" s="15">
        <f t="shared" si="144"/>
        <v>-3</v>
      </c>
      <c r="H389" s="15">
        <f t="shared" si="144"/>
        <v>1</v>
      </c>
      <c r="I389" s="15">
        <f t="shared" si="144"/>
        <v>0</v>
      </c>
      <c r="J389" s="21"/>
      <c r="K389" s="15"/>
      <c r="L389" s="21"/>
      <c r="M389" s="15"/>
      <c r="N389" s="15"/>
      <c r="O389" s="15"/>
      <c r="P389" s="15"/>
      <c r="Q389" s="15"/>
      <c r="R389" s="21"/>
      <c r="S389" s="15">
        <f>S387-S388</f>
        <v>6</v>
      </c>
    </row>
    <row r="390" spans="1:19" ht="13.8" thickBot="1" x14ac:dyDescent="0.3">
      <c r="A390" s="101"/>
      <c r="B390" s="68" t="s">
        <v>9</v>
      </c>
      <c r="C390" s="18">
        <v>0</v>
      </c>
      <c r="D390" s="18">
        <f t="shared" ref="D390:I390" si="145">D389/D388</f>
        <v>1</v>
      </c>
      <c r="E390" s="18">
        <v>0</v>
      </c>
      <c r="F390" s="18">
        <v>0</v>
      </c>
      <c r="G390" s="18">
        <f t="shared" si="145"/>
        <v>-0.75</v>
      </c>
      <c r="H390" s="18">
        <v>0</v>
      </c>
      <c r="I390" s="18">
        <f t="shared" si="145"/>
        <v>0</v>
      </c>
      <c r="J390" s="32"/>
      <c r="K390" s="18"/>
      <c r="L390" s="30"/>
      <c r="M390" s="18"/>
      <c r="N390" s="18"/>
      <c r="O390" s="18"/>
      <c r="P390" s="18"/>
      <c r="Q390" s="18"/>
      <c r="R390" s="30"/>
      <c r="S390" s="18">
        <f>S389/S388</f>
        <v>0.8571428571428571</v>
      </c>
    </row>
    <row r="391" spans="1:19" x14ac:dyDescent="0.25">
      <c r="A391" s="102"/>
      <c r="B391" s="66">
        <v>2016</v>
      </c>
      <c r="C391" s="15">
        <v>0</v>
      </c>
      <c r="D391" s="21">
        <v>0</v>
      </c>
      <c r="E391" s="15">
        <v>0</v>
      </c>
      <c r="F391" s="21">
        <v>1</v>
      </c>
      <c r="G391" s="15">
        <v>0</v>
      </c>
      <c r="H391" s="15">
        <v>0</v>
      </c>
      <c r="I391" s="15">
        <v>1</v>
      </c>
      <c r="J391" s="21"/>
      <c r="K391" s="15"/>
      <c r="L391" s="21"/>
      <c r="M391" s="15"/>
      <c r="N391" s="15"/>
      <c r="O391" s="15"/>
      <c r="P391" s="15"/>
      <c r="Q391" s="15"/>
      <c r="R391" s="21"/>
      <c r="S391" s="15">
        <f>C391+D391+E391+F391+G391+H391+I391</f>
        <v>2</v>
      </c>
    </row>
    <row r="392" spans="1:19" x14ac:dyDescent="0.25">
      <c r="A392" s="100" t="s">
        <v>53</v>
      </c>
      <c r="B392" s="66">
        <v>2015</v>
      </c>
      <c r="C392" s="15">
        <v>0</v>
      </c>
      <c r="D392" s="21">
        <v>3</v>
      </c>
      <c r="E392" s="15">
        <v>0</v>
      </c>
      <c r="F392" s="21">
        <v>2</v>
      </c>
      <c r="G392" s="15">
        <v>0</v>
      </c>
      <c r="H392" s="15">
        <v>1</v>
      </c>
      <c r="I392" s="15">
        <v>0</v>
      </c>
      <c r="J392" s="21"/>
      <c r="K392" s="15"/>
      <c r="L392" s="21"/>
      <c r="M392" s="15"/>
      <c r="N392" s="15"/>
      <c r="O392" s="15"/>
      <c r="P392" s="15"/>
      <c r="Q392" s="15"/>
      <c r="R392" s="21"/>
      <c r="S392" s="15">
        <f>C392+D392+E392+F392+G392+H392+I392</f>
        <v>6</v>
      </c>
    </row>
    <row r="393" spans="1:19" x14ac:dyDescent="0.25">
      <c r="A393" s="100" t="s">
        <v>54</v>
      </c>
      <c r="B393" s="67" t="s">
        <v>50</v>
      </c>
      <c r="C393" s="15">
        <f t="shared" ref="C393:I393" si="146">C391-C392</f>
        <v>0</v>
      </c>
      <c r="D393" s="21">
        <f t="shared" si="146"/>
        <v>-3</v>
      </c>
      <c r="E393" s="15">
        <f t="shared" si="146"/>
        <v>0</v>
      </c>
      <c r="F393" s="21">
        <f t="shared" si="146"/>
        <v>-1</v>
      </c>
      <c r="G393" s="15">
        <f t="shared" si="146"/>
        <v>0</v>
      </c>
      <c r="H393" s="15">
        <f t="shared" si="146"/>
        <v>-1</v>
      </c>
      <c r="I393" s="15">
        <f t="shared" si="146"/>
        <v>1</v>
      </c>
      <c r="J393" s="21"/>
      <c r="K393" s="15"/>
      <c r="L393" s="200"/>
      <c r="M393" s="29"/>
      <c r="N393" s="15"/>
      <c r="O393" s="15"/>
      <c r="P393" s="15"/>
      <c r="Q393" s="15"/>
      <c r="R393" s="21"/>
      <c r="S393" s="15">
        <f>S391-S392</f>
        <v>-4</v>
      </c>
    </row>
    <row r="394" spans="1:19" ht="13.8" thickBot="1" x14ac:dyDescent="0.3">
      <c r="A394" s="101"/>
      <c r="B394" s="68" t="s">
        <v>9</v>
      </c>
      <c r="C394" s="18">
        <v>0</v>
      </c>
      <c r="D394" s="18">
        <f>D393/D392</f>
        <v>-1</v>
      </c>
      <c r="E394" s="18">
        <v>0</v>
      </c>
      <c r="F394" s="18">
        <f>F393/F392</f>
        <v>-0.5</v>
      </c>
      <c r="G394" s="18">
        <v>0</v>
      </c>
      <c r="H394" s="18">
        <f>H393/H392</f>
        <v>-1</v>
      </c>
      <c r="I394" s="18">
        <v>0</v>
      </c>
      <c r="J394" s="30"/>
      <c r="K394" s="18"/>
      <c r="L394" s="30"/>
      <c r="M394" s="18"/>
      <c r="N394" s="18"/>
      <c r="O394" s="18"/>
      <c r="P394" s="18"/>
      <c r="Q394" s="18"/>
      <c r="R394" s="30"/>
      <c r="S394" s="18">
        <f>S393/S392</f>
        <v>-0.66666666666666663</v>
      </c>
    </row>
    <row r="395" spans="1:19" x14ac:dyDescent="0.25">
      <c r="A395" s="102"/>
      <c r="B395" s="66">
        <v>2016</v>
      </c>
      <c r="C395" s="15">
        <v>0</v>
      </c>
      <c r="D395" s="21">
        <v>0</v>
      </c>
      <c r="E395" s="15">
        <v>0</v>
      </c>
      <c r="F395" s="21">
        <v>0</v>
      </c>
      <c r="G395" s="15">
        <v>0</v>
      </c>
      <c r="H395" s="15">
        <v>0</v>
      </c>
      <c r="I395" s="15">
        <v>0</v>
      </c>
      <c r="J395" s="21"/>
      <c r="K395" s="15"/>
      <c r="L395" s="21"/>
      <c r="M395" s="15"/>
      <c r="N395" s="15"/>
      <c r="O395" s="15"/>
      <c r="P395" s="15"/>
      <c r="Q395" s="15"/>
      <c r="R395" s="21"/>
      <c r="S395" s="15">
        <f>C395+D395+E395+F395+G395+H395+I395</f>
        <v>0</v>
      </c>
    </row>
    <row r="396" spans="1:19" x14ac:dyDescent="0.25">
      <c r="A396" s="194" t="s">
        <v>55</v>
      </c>
      <c r="B396" s="66">
        <v>2015</v>
      </c>
      <c r="C396" s="15">
        <v>0</v>
      </c>
      <c r="D396" s="21">
        <v>0</v>
      </c>
      <c r="E396" s="15">
        <v>0</v>
      </c>
      <c r="F396" s="15">
        <v>0</v>
      </c>
      <c r="G396" s="15">
        <v>0</v>
      </c>
      <c r="H396" s="15">
        <v>0</v>
      </c>
      <c r="I396" s="15">
        <v>0</v>
      </c>
      <c r="J396" s="29"/>
      <c r="K396" s="15"/>
      <c r="L396" s="21"/>
      <c r="M396" s="15"/>
      <c r="N396" s="15"/>
      <c r="O396" s="15"/>
      <c r="P396" s="15"/>
      <c r="Q396" s="15"/>
      <c r="R396" s="21"/>
      <c r="S396" s="15">
        <f>C396+D396+E396+F396+G396+H396+I396</f>
        <v>0</v>
      </c>
    </row>
    <row r="397" spans="1:19" x14ac:dyDescent="0.25">
      <c r="A397" s="194" t="s">
        <v>56</v>
      </c>
      <c r="B397" s="67" t="s">
        <v>50</v>
      </c>
      <c r="C397" s="15">
        <f t="shared" ref="C397:I397" si="147">C395-C396</f>
        <v>0</v>
      </c>
      <c r="D397" s="21">
        <f t="shared" si="147"/>
        <v>0</v>
      </c>
      <c r="E397" s="15">
        <f t="shared" si="147"/>
        <v>0</v>
      </c>
      <c r="F397" s="15">
        <f t="shared" si="147"/>
        <v>0</v>
      </c>
      <c r="G397" s="15">
        <f t="shared" si="147"/>
        <v>0</v>
      </c>
      <c r="H397" s="15">
        <f t="shared" si="147"/>
        <v>0</v>
      </c>
      <c r="I397" s="15">
        <f t="shared" si="147"/>
        <v>0</v>
      </c>
      <c r="J397" s="29"/>
      <c r="K397" s="15"/>
      <c r="L397" s="21"/>
      <c r="M397" s="15"/>
      <c r="N397" s="15"/>
      <c r="O397" s="15"/>
      <c r="P397" s="15"/>
      <c r="Q397" s="15"/>
      <c r="R397" s="21"/>
      <c r="S397" s="15">
        <f>S395-S396</f>
        <v>0</v>
      </c>
    </row>
    <row r="398" spans="1:19" ht="13.8" thickBot="1" x14ac:dyDescent="0.3">
      <c r="A398" s="101"/>
      <c r="B398" s="68" t="s">
        <v>9</v>
      </c>
      <c r="C398" s="18">
        <v>0</v>
      </c>
      <c r="D398" s="32">
        <v>0</v>
      </c>
      <c r="E398" s="32">
        <v>0</v>
      </c>
      <c r="F398" s="32">
        <v>0</v>
      </c>
      <c r="G398" s="32">
        <v>0</v>
      </c>
      <c r="H398" s="30">
        <v>0</v>
      </c>
      <c r="I398" s="18">
        <v>0</v>
      </c>
      <c r="J398" s="30"/>
      <c r="K398" s="18"/>
      <c r="L398" s="30"/>
      <c r="M398" s="18"/>
      <c r="N398" s="18"/>
      <c r="O398" s="18"/>
      <c r="P398" s="18"/>
      <c r="Q398" s="18"/>
      <c r="R398" s="30"/>
      <c r="S398" s="18">
        <v>0</v>
      </c>
    </row>
    <row r="399" spans="1:19" x14ac:dyDescent="0.25">
      <c r="A399" s="102"/>
      <c r="B399" s="66">
        <v>2016</v>
      </c>
      <c r="C399" s="15">
        <v>13</v>
      </c>
      <c r="D399" s="21">
        <v>14</v>
      </c>
      <c r="E399" s="15">
        <v>5</v>
      </c>
      <c r="F399" s="21">
        <v>6</v>
      </c>
      <c r="G399" s="15">
        <v>1</v>
      </c>
      <c r="H399" s="15">
        <v>0</v>
      </c>
      <c r="I399" s="15">
        <v>4</v>
      </c>
      <c r="J399" s="21"/>
      <c r="K399" s="15"/>
      <c r="L399" s="21"/>
      <c r="M399" s="15"/>
      <c r="N399" s="15"/>
      <c r="O399" s="15"/>
      <c r="P399" s="15"/>
      <c r="Q399" s="15"/>
      <c r="R399" s="21"/>
      <c r="S399" s="15">
        <f>C399+D399+E399+F399+G399+H399+I399</f>
        <v>43</v>
      </c>
    </row>
    <row r="400" spans="1:19" x14ac:dyDescent="0.25">
      <c r="A400" s="100" t="s">
        <v>57</v>
      </c>
      <c r="B400" s="66">
        <v>2015</v>
      </c>
      <c r="C400" s="15">
        <v>8</v>
      </c>
      <c r="D400" s="21">
        <v>30</v>
      </c>
      <c r="E400" s="15">
        <v>10</v>
      </c>
      <c r="F400" s="15">
        <v>15</v>
      </c>
      <c r="G400" s="15">
        <v>6</v>
      </c>
      <c r="H400" s="15">
        <v>4</v>
      </c>
      <c r="I400" s="15">
        <v>10</v>
      </c>
      <c r="J400" s="29"/>
      <c r="K400" s="15"/>
      <c r="L400" s="21"/>
      <c r="M400" s="15"/>
      <c r="N400" s="15"/>
      <c r="O400" s="15"/>
      <c r="P400" s="15"/>
      <c r="Q400" s="15"/>
      <c r="R400" s="21"/>
      <c r="S400" s="15">
        <f>C400+D400+E400+F400+G400+H400+I400</f>
        <v>83</v>
      </c>
    </row>
    <row r="401" spans="1:19" x14ac:dyDescent="0.25">
      <c r="A401" s="102"/>
      <c r="B401" s="67" t="s">
        <v>50</v>
      </c>
      <c r="C401" s="15">
        <f t="shared" ref="C401:I401" si="148">C399-C400</f>
        <v>5</v>
      </c>
      <c r="D401" s="21">
        <f t="shared" si="148"/>
        <v>-16</v>
      </c>
      <c r="E401" s="15">
        <f t="shared" si="148"/>
        <v>-5</v>
      </c>
      <c r="F401" s="15">
        <f t="shared" si="148"/>
        <v>-9</v>
      </c>
      <c r="G401" s="15">
        <f t="shared" si="148"/>
        <v>-5</v>
      </c>
      <c r="H401" s="15">
        <f t="shared" si="148"/>
        <v>-4</v>
      </c>
      <c r="I401" s="15">
        <f t="shared" si="148"/>
        <v>-6</v>
      </c>
      <c r="J401" s="29"/>
      <c r="K401" s="15"/>
      <c r="L401" s="21"/>
      <c r="M401" s="15"/>
      <c r="N401" s="15"/>
      <c r="O401" s="15"/>
      <c r="P401" s="15"/>
      <c r="Q401" s="15"/>
      <c r="R401" s="21"/>
      <c r="S401" s="15">
        <f>S399-S400</f>
        <v>-40</v>
      </c>
    </row>
    <row r="402" spans="1:19" ht="13.8" thickBot="1" x14ac:dyDescent="0.3">
      <c r="A402" s="101"/>
      <c r="B402" s="68" t="s">
        <v>9</v>
      </c>
      <c r="C402" s="18">
        <f t="shared" ref="C402:I402" si="149">C401/C400</f>
        <v>0.625</v>
      </c>
      <c r="D402" s="32">
        <f t="shared" si="149"/>
        <v>-0.53333333333333333</v>
      </c>
      <c r="E402" s="32">
        <f t="shared" si="149"/>
        <v>-0.5</v>
      </c>
      <c r="F402" s="30">
        <f t="shared" si="149"/>
        <v>-0.6</v>
      </c>
      <c r="G402" s="32">
        <f t="shared" si="149"/>
        <v>-0.83333333333333337</v>
      </c>
      <c r="H402" s="30">
        <f t="shared" si="149"/>
        <v>-1</v>
      </c>
      <c r="I402" s="18">
        <f t="shared" si="149"/>
        <v>-0.6</v>
      </c>
      <c r="J402" s="30"/>
      <c r="K402" s="18"/>
      <c r="L402" s="30"/>
      <c r="M402" s="18"/>
      <c r="N402" s="18"/>
      <c r="O402" s="18"/>
      <c r="P402" s="18"/>
      <c r="Q402" s="18"/>
      <c r="R402" s="30"/>
      <c r="S402" s="18">
        <f>S401/S400</f>
        <v>-0.48192771084337349</v>
      </c>
    </row>
    <row r="403" spans="1:19" x14ac:dyDescent="0.25">
      <c r="A403" s="102"/>
      <c r="B403" s="66">
        <v>2016</v>
      </c>
      <c r="C403" s="15">
        <v>25</v>
      </c>
      <c r="D403" s="21">
        <v>55</v>
      </c>
      <c r="E403" s="15">
        <v>14</v>
      </c>
      <c r="F403" s="21">
        <v>22</v>
      </c>
      <c r="G403" s="15">
        <v>9</v>
      </c>
      <c r="H403" s="15">
        <v>6</v>
      </c>
      <c r="I403" s="15">
        <v>7</v>
      </c>
      <c r="J403" s="21"/>
      <c r="K403" s="15"/>
      <c r="L403" s="21"/>
      <c r="M403" s="15"/>
      <c r="N403" s="15"/>
      <c r="O403" s="15"/>
      <c r="P403" s="15"/>
      <c r="Q403" s="15"/>
      <c r="R403" s="21"/>
      <c r="S403" s="15">
        <f>C403+D403+E403+F403+G403+H403+I403</f>
        <v>138</v>
      </c>
    </row>
    <row r="404" spans="1:19" x14ac:dyDescent="0.25">
      <c r="A404" s="100" t="s">
        <v>58</v>
      </c>
      <c r="B404" s="66">
        <v>2015</v>
      </c>
      <c r="C404" s="15">
        <v>17</v>
      </c>
      <c r="D404" s="21">
        <v>24</v>
      </c>
      <c r="E404" s="15">
        <v>19</v>
      </c>
      <c r="F404" s="21">
        <v>8</v>
      </c>
      <c r="G404" s="15">
        <v>9</v>
      </c>
      <c r="H404" s="15">
        <v>10</v>
      </c>
      <c r="I404" s="15">
        <v>8</v>
      </c>
      <c r="J404" s="21"/>
      <c r="K404" s="15"/>
      <c r="L404" s="21"/>
      <c r="M404" s="15"/>
      <c r="N404" s="15"/>
      <c r="O404" s="15"/>
      <c r="P404" s="15"/>
      <c r="Q404" s="15"/>
      <c r="R404" s="21"/>
      <c r="S404" s="15">
        <f>C404+D404+E404+F404+G404+H404+I404</f>
        <v>95</v>
      </c>
    </row>
    <row r="405" spans="1:19" x14ac:dyDescent="0.25">
      <c r="A405" s="100" t="s">
        <v>59</v>
      </c>
      <c r="B405" s="67" t="s">
        <v>50</v>
      </c>
      <c r="C405" s="15">
        <f t="shared" ref="C405:I405" si="150">C403-C404</f>
        <v>8</v>
      </c>
      <c r="D405" s="21">
        <f t="shared" si="150"/>
        <v>31</v>
      </c>
      <c r="E405" s="15">
        <f t="shared" si="150"/>
        <v>-5</v>
      </c>
      <c r="F405" s="21">
        <f t="shared" si="150"/>
        <v>14</v>
      </c>
      <c r="G405" s="15">
        <f t="shared" si="150"/>
        <v>0</v>
      </c>
      <c r="H405" s="15">
        <f t="shared" si="150"/>
        <v>-4</v>
      </c>
      <c r="I405" s="15">
        <f t="shared" si="150"/>
        <v>-1</v>
      </c>
      <c r="J405" s="21"/>
      <c r="K405" s="15"/>
      <c r="L405" s="21"/>
      <c r="M405" s="15"/>
      <c r="N405" s="15"/>
      <c r="O405" s="15"/>
      <c r="P405" s="15"/>
      <c r="Q405" s="15"/>
      <c r="R405" s="21"/>
      <c r="S405" s="15">
        <f>S403-S404</f>
        <v>43</v>
      </c>
    </row>
    <row r="406" spans="1:19" ht="13.8" thickBot="1" x14ac:dyDescent="0.3">
      <c r="A406" s="101"/>
      <c r="B406" s="68" t="s">
        <v>9</v>
      </c>
      <c r="C406" s="18">
        <f t="shared" ref="C406:I406" si="151">C405/C404</f>
        <v>0.47058823529411764</v>
      </c>
      <c r="D406" s="18">
        <f t="shared" si="151"/>
        <v>1.2916666666666667</v>
      </c>
      <c r="E406" s="18">
        <f t="shared" si="151"/>
        <v>-0.26315789473684209</v>
      </c>
      <c r="F406" s="18">
        <f t="shared" si="151"/>
        <v>1.75</v>
      </c>
      <c r="G406" s="18">
        <f t="shared" si="151"/>
        <v>0</v>
      </c>
      <c r="H406" s="18">
        <f t="shared" si="151"/>
        <v>-0.4</v>
      </c>
      <c r="I406" s="18">
        <f t="shared" si="151"/>
        <v>-0.125</v>
      </c>
      <c r="J406" s="30"/>
      <c r="K406" s="18"/>
      <c r="L406" s="30"/>
      <c r="M406" s="18"/>
      <c r="N406" s="18"/>
      <c r="O406" s="18"/>
      <c r="P406" s="18"/>
      <c r="Q406" s="18"/>
      <c r="R406" s="30"/>
      <c r="S406" s="18">
        <f>S405/S404</f>
        <v>0.45263157894736844</v>
      </c>
    </row>
    <row r="407" spans="1:19" x14ac:dyDescent="0.25">
      <c r="A407" s="102"/>
      <c r="B407" s="66">
        <v>2016</v>
      </c>
      <c r="C407" s="15">
        <v>56</v>
      </c>
      <c r="D407" s="21">
        <v>93</v>
      </c>
      <c r="E407" s="15">
        <v>39</v>
      </c>
      <c r="F407" s="21">
        <v>62</v>
      </c>
      <c r="G407" s="15">
        <v>44</v>
      </c>
      <c r="H407" s="15">
        <v>32</v>
      </c>
      <c r="I407" s="15">
        <v>90</v>
      </c>
      <c r="J407" s="21"/>
      <c r="K407" s="15"/>
      <c r="L407" s="21"/>
      <c r="M407" s="15"/>
      <c r="N407" s="15"/>
      <c r="O407" s="15"/>
      <c r="P407" s="15"/>
      <c r="Q407" s="15"/>
      <c r="R407" s="21"/>
      <c r="S407" s="15">
        <f>C407+D407+E407+F407+G407+H407+I407</f>
        <v>416</v>
      </c>
    </row>
    <row r="408" spans="1:19" x14ac:dyDescent="0.25">
      <c r="A408" s="103" t="s">
        <v>60</v>
      </c>
      <c r="B408" s="66">
        <v>2015</v>
      </c>
      <c r="C408" s="15">
        <v>47</v>
      </c>
      <c r="D408" s="21">
        <v>94</v>
      </c>
      <c r="E408" s="15">
        <v>52</v>
      </c>
      <c r="F408" s="21">
        <v>96</v>
      </c>
      <c r="G408" s="15">
        <v>88</v>
      </c>
      <c r="H408" s="15">
        <v>37</v>
      </c>
      <c r="I408" s="15">
        <v>87</v>
      </c>
      <c r="J408" s="21"/>
      <c r="K408" s="15"/>
      <c r="L408" s="21"/>
      <c r="M408" s="15"/>
      <c r="N408" s="15"/>
      <c r="O408" s="15"/>
      <c r="P408" s="15"/>
      <c r="Q408" s="15"/>
      <c r="R408" s="21"/>
      <c r="S408" s="15">
        <f>C408+D408+E408+F408+G408+H408+I408</f>
        <v>501</v>
      </c>
    </row>
    <row r="409" spans="1:19" x14ac:dyDescent="0.25">
      <c r="A409" s="102"/>
      <c r="B409" s="67" t="s">
        <v>50</v>
      </c>
      <c r="C409" s="15">
        <f t="shared" ref="C409:I409" si="152">C407-C408</f>
        <v>9</v>
      </c>
      <c r="D409" s="21">
        <f t="shared" si="152"/>
        <v>-1</v>
      </c>
      <c r="E409" s="15">
        <f t="shared" si="152"/>
        <v>-13</v>
      </c>
      <c r="F409" s="21">
        <f t="shared" si="152"/>
        <v>-34</v>
      </c>
      <c r="G409" s="15">
        <f t="shared" si="152"/>
        <v>-44</v>
      </c>
      <c r="H409" s="15">
        <f t="shared" si="152"/>
        <v>-5</v>
      </c>
      <c r="I409" s="15">
        <f t="shared" si="152"/>
        <v>3</v>
      </c>
      <c r="J409" s="21"/>
      <c r="K409" s="15"/>
      <c r="L409" s="21"/>
      <c r="M409" s="15"/>
      <c r="N409" s="15"/>
      <c r="O409" s="15"/>
      <c r="P409" s="15"/>
      <c r="Q409" s="15"/>
      <c r="R409" s="21"/>
      <c r="S409" s="15">
        <f>S407-S408</f>
        <v>-85</v>
      </c>
    </row>
    <row r="410" spans="1:19" ht="13.8" thickBot="1" x14ac:dyDescent="0.3">
      <c r="A410" s="101"/>
      <c r="B410" s="68" t="s">
        <v>9</v>
      </c>
      <c r="C410" s="18">
        <f t="shared" ref="C410:I410" si="153">C409/C408</f>
        <v>0.19148936170212766</v>
      </c>
      <c r="D410" s="30">
        <f t="shared" si="153"/>
        <v>-1.0638297872340425E-2</v>
      </c>
      <c r="E410" s="18">
        <f t="shared" si="153"/>
        <v>-0.25</v>
      </c>
      <c r="F410" s="30">
        <f t="shared" si="153"/>
        <v>-0.35416666666666669</v>
      </c>
      <c r="G410" s="18">
        <f t="shared" si="153"/>
        <v>-0.5</v>
      </c>
      <c r="H410" s="18">
        <f t="shared" si="153"/>
        <v>-0.13513513513513514</v>
      </c>
      <c r="I410" s="18">
        <f t="shared" si="153"/>
        <v>3.4482758620689655E-2</v>
      </c>
      <c r="J410" s="30"/>
      <c r="K410" s="18"/>
      <c r="L410" s="30"/>
      <c r="M410" s="18"/>
      <c r="N410" s="18"/>
      <c r="O410" s="18"/>
      <c r="P410" s="18"/>
      <c r="Q410" s="18"/>
      <c r="R410" s="30"/>
      <c r="S410" s="18">
        <f>S409/S408</f>
        <v>-0.16966067864271456</v>
      </c>
    </row>
    <row r="411" spans="1:19" x14ac:dyDescent="0.25">
      <c r="A411" s="102"/>
      <c r="B411" s="66">
        <v>2016</v>
      </c>
      <c r="C411" s="15">
        <v>80</v>
      </c>
      <c r="D411" s="21">
        <v>169</v>
      </c>
      <c r="E411" s="15">
        <v>44</v>
      </c>
      <c r="F411" s="21">
        <v>170</v>
      </c>
      <c r="G411" s="15">
        <v>67</v>
      </c>
      <c r="H411" s="15">
        <v>64</v>
      </c>
      <c r="I411" s="15">
        <v>116</v>
      </c>
      <c r="J411" s="21"/>
      <c r="K411" s="15"/>
      <c r="L411" s="21"/>
      <c r="M411" s="15"/>
      <c r="N411" s="15"/>
      <c r="O411" s="15"/>
      <c r="P411" s="15"/>
      <c r="Q411" s="15"/>
      <c r="R411" s="21"/>
      <c r="S411" s="15">
        <f>C411+D411+E411+F411+G411+H411+I411</f>
        <v>710</v>
      </c>
    </row>
    <row r="412" spans="1:19" x14ac:dyDescent="0.25">
      <c r="A412" s="100" t="s">
        <v>61</v>
      </c>
      <c r="B412" s="66">
        <v>2015</v>
      </c>
      <c r="C412" s="15">
        <v>71</v>
      </c>
      <c r="D412" s="21">
        <v>182</v>
      </c>
      <c r="E412" s="15">
        <v>56</v>
      </c>
      <c r="F412" s="21">
        <v>182</v>
      </c>
      <c r="G412" s="15">
        <v>88</v>
      </c>
      <c r="H412" s="15">
        <v>64</v>
      </c>
      <c r="I412" s="15">
        <v>126</v>
      </c>
      <c r="J412" s="21"/>
      <c r="K412" s="15"/>
      <c r="L412" s="21"/>
      <c r="M412" s="15"/>
      <c r="N412" s="15"/>
      <c r="O412" s="15"/>
      <c r="P412" s="15"/>
      <c r="Q412" s="15"/>
      <c r="R412" s="21"/>
      <c r="S412" s="15">
        <f>C412+D412+E412+F412+G412+H412+I412</f>
        <v>769</v>
      </c>
    </row>
    <row r="413" spans="1:19" x14ac:dyDescent="0.25">
      <c r="A413" s="100" t="s">
        <v>62</v>
      </c>
      <c r="B413" s="67" t="s">
        <v>50</v>
      </c>
      <c r="C413" s="15">
        <f t="shared" ref="C413:I413" si="154">C411-C412</f>
        <v>9</v>
      </c>
      <c r="D413" s="21">
        <f t="shared" si="154"/>
        <v>-13</v>
      </c>
      <c r="E413" s="15">
        <f t="shared" si="154"/>
        <v>-12</v>
      </c>
      <c r="F413" s="21">
        <f t="shared" si="154"/>
        <v>-12</v>
      </c>
      <c r="G413" s="15">
        <f t="shared" si="154"/>
        <v>-21</v>
      </c>
      <c r="H413" s="15">
        <f t="shared" si="154"/>
        <v>0</v>
      </c>
      <c r="I413" s="15">
        <f t="shared" si="154"/>
        <v>-10</v>
      </c>
      <c r="J413" s="21"/>
      <c r="K413" s="15"/>
      <c r="L413" s="21"/>
      <c r="M413" s="15"/>
      <c r="N413" s="15"/>
      <c r="O413" s="15"/>
      <c r="P413" s="15"/>
      <c r="Q413" s="15"/>
      <c r="R413" s="21"/>
      <c r="S413" s="15">
        <f>S411-S412</f>
        <v>-59</v>
      </c>
    </row>
    <row r="414" spans="1:19" ht="13.8" thickBot="1" x14ac:dyDescent="0.3">
      <c r="A414" s="101"/>
      <c r="B414" s="68" t="s">
        <v>9</v>
      </c>
      <c r="C414" s="18">
        <f t="shared" ref="C414:I414" si="155">C413/C412</f>
        <v>0.12676056338028169</v>
      </c>
      <c r="D414" s="30">
        <f t="shared" si="155"/>
        <v>-7.1428571428571425E-2</v>
      </c>
      <c r="E414" s="18">
        <f t="shared" si="155"/>
        <v>-0.21428571428571427</v>
      </c>
      <c r="F414" s="30">
        <f t="shared" si="155"/>
        <v>-6.5934065934065936E-2</v>
      </c>
      <c r="G414" s="18">
        <f t="shared" si="155"/>
        <v>-0.23863636363636365</v>
      </c>
      <c r="H414" s="18">
        <f t="shared" si="155"/>
        <v>0</v>
      </c>
      <c r="I414" s="18">
        <f t="shared" si="155"/>
        <v>-7.9365079365079361E-2</v>
      </c>
      <c r="J414" s="30"/>
      <c r="K414" s="18"/>
      <c r="L414" s="30"/>
      <c r="M414" s="18"/>
      <c r="N414" s="18"/>
      <c r="O414" s="18"/>
      <c r="P414" s="18"/>
      <c r="Q414" s="18"/>
      <c r="R414" s="30"/>
      <c r="S414" s="18">
        <f>S413/S412</f>
        <v>-7.6723016905071523E-2</v>
      </c>
    </row>
    <row r="415" spans="1:19" x14ac:dyDescent="0.25">
      <c r="A415" s="102"/>
      <c r="B415" s="66">
        <v>2016</v>
      </c>
      <c r="C415" s="15">
        <v>5</v>
      </c>
      <c r="D415" s="21">
        <v>15</v>
      </c>
      <c r="E415" s="15">
        <v>1</v>
      </c>
      <c r="F415" s="21">
        <v>12</v>
      </c>
      <c r="G415" s="15">
        <v>2</v>
      </c>
      <c r="H415" s="15">
        <v>2</v>
      </c>
      <c r="I415" s="15">
        <v>9</v>
      </c>
      <c r="J415" s="21"/>
      <c r="K415" s="15"/>
      <c r="L415" s="21"/>
      <c r="M415" s="15"/>
      <c r="N415" s="15"/>
      <c r="O415" s="15"/>
      <c r="P415" s="15"/>
      <c r="Q415" s="15"/>
      <c r="R415" s="21"/>
      <c r="S415" s="15">
        <f>C415+D415+E415+F415+G415+H415+I415</f>
        <v>46</v>
      </c>
    </row>
    <row r="416" spans="1:19" x14ac:dyDescent="0.25">
      <c r="A416" s="100" t="s">
        <v>63</v>
      </c>
      <c r="B416" s="66">
        <v>2015</v>
      </c>
      <c r="C416" s="15">
        <v>3</v>
      </c>
      <c r="D416" s="21">
        <v>7</v>
      </c>
      <c r="E416" s="15">
        <v>1</v>
      </c>
      <c r="F416" s="21">
        <v>9</v>
      </c>
      <c r="G416" s="15">
        <v>4</v>
      </c>
      <c r="H416" s="15">
        <v>2</v>
      </c>
      <c r="I416" s="15">
        <v>8</v>
      </c>
      <c r="J416" s="21"/>
      <c r="K416" s="15"/>
      <c r="L416" s="21"/>
      <c r="M416" s="15"/>
      <c r="N416" s="15"/>
      <c r="O416" s="15"/>
      <c r="P416" s="15"/>
      <c r="Q416" s="15"/>
      <c r="R416" s="21"/>
      <c r="S416" s="15">
        <f>C416+D416+E416+F416+G416+H416+I416</f>
        <v>34</v>
      </c>
    </row>
    <row r="417" spans="1:19" x14ac:dyDescent="0.25">
      <c r="A417" s="100" t="s">
        <v>64</v>
      </c>
      <c r="B417" s="67" t="s">
        <v>50</v>
      </c>
      <c r="C417" s="15">
        <f t="shared" ref="C417:I417" si="156">C415-C416</f>
        <v>2</v>
      </c>
      <c r="D417" s="21">
        <f t="shared" si="156"/>
        <v>8</v>
      </c>
      <c r="E417" s="15">
        <f t="shared" si="156"/>
        <v>0</v>
      </c>
      <c r="F417" s="21">
        <f t="shared" si="156"/>
        <v>3</v>
      </c>
      <c r="G417" s="15">
        <f t="shared" si="156"/>
        <v>-2</v>
      </c>
      <c r="H417" s="15">
        <f t="shared" si="156"/>
        <v>0</v>
      </c>
      <c r="I417" s="15">
        <f t="shared" si="156"/>
        <v>1</v>
      </c>
      <c r="J417" s="21"/>
      <c r="K417" s="15"/>
      <c r="L417" s="21"/>
      <c r="M417" s="15"/>
      <c r="N417" s="15"/>
      <c r="O417" s="15"/>
      <c r="P417" s="15"/>
      <c r="Q417" s="15"/>
      <c r="R417" s="21"/>
      <c r="S417" s="15">
        <f>S415-S416</f>
        <v>12</v>
      </c>
    </row>
    <row r="418" spans="1:19" ht="13.8" thickBot="1" x14ac:dyDescent="0.3">
      <c r="A418" s="101"/>
      <c r="B418" s="68" t="s">
        <v>9</v>
      </c>
      <c r="C418" s="32">
        <f t="shared" ref="C418:I418" si="157">C417/C416</f>
        <v>0.66666666666666663</v>
      </c>
      <c r="D418" s="18">
        <f t="shared" si="157"/>
        <v>1.1428571428571428</v>
      </c>
      <c r="E418" s="18">
        <f>E417/E416</f>
        <v>0</v>
      </c>
      <c r="F418" s="32">
        <f t="shared" si="157"/>
        <v>0.33333333333333331</v>
      </c>
      <c r="G418" s="18">
        <f t="shared" si="157"/>
        <v>-0.5</v>
      </c>
      <c r="H418" s="18">
        <f t="shared" si="157"/>
        <v>0</v>
      </c>
      <c r="I418" s="18">
        <f t="shared" si="157"/>
        <v>0.125</v>
      </c>
      <c r="J418" s="30"/>
      <c r="K418" s="18"/>
      <c r="L418" s="30"/>
      <c r="M418" s="18"/>
      <c r="N418" s="18"/>
      <c r="O418" s="18"/>
      <c r="P418" s="18"/>
      <c r="Q418" s="18"/>
      <c r="R418" s="30"/>
      <c r="S418" s="18">
        <f>S417/S416</f>
        <v>0.35294117647058826</v>
      </c>
    </row>
    <row r="419" spans="1:19" ht="13.8" thickBot="1" x14ac:dyDescent="0.3">
      <c r="A419" s="104" t="s">
        <v>168</v>
      </c>
      <c r="B419" s="20"/>
      <c r="C419" s="20"/>
      <c r="D419" s="20"/>
      <c r="E419" s="20"/>
      <c r="F419" s="20"/>
      <c r="G419" s="20"/>
      <c r="H419" s="20"/>
      <c r="I419" s="20"/>
      <c r="J419" s="20"/>
      <c r="K419" s="20"/>
      <c r="L419" s="20"/>
      <c r="M419" s="20"/>
      <c r="N419" s="20"/>
      <c r="O419" s="20"/>
      <c r="P419" s="20"/>
      <c r="Q419" s="20"/>
      <c r="R419" s="20"/>
      <c r="S419" s="20"/>
    </row>
    <row r="420" spans="1:19" ht="13.8" thickBot="1" x14ac:dyDescent="0.3">
      <c r="A420" s="96"/>
      <c r="B420" s="65"/>
      <c r="C420" s="22" t="s">
        <v>169</v>
      </c>
      <c r="D420" s="22" t="s">
        <v>170</v>
      </c>
      <c r="E420" s="22" t="s">
        <v>171</v>
      </c>
      <c r="F420" s="23" t="s">
        <v>172</v>
      </c>
      <c r="G420" s="22" t="s">
        <v>173</v>
      </c>
      <c r="H420" s="22" t="s">
        <v>174</v>
      </c>
      <c r="I420" s="22" t="s">
        <v>175</v>
      </c>
      <c r="J420" s="28"/>
      <c r="K420" s="27"/>
      <c r="L420" s="28"/>
      <c r="M420" s="27"/>
      <c r="N420" s="27"/>
      <c r="O420" s="27"/>
      <c r="P420" s="27"/>
      <c r="Q420" s="27"/>
      <c r="R420" s="28"/>
      <c r="S420" s="27" t="s">
        <v>48</v>
      </c>
    </row>
    <row r="421" spans="1:19" x14ac:dyDescent="0.25">
      <c r="A421" s="97"/>
      <c r="B421" s="66">
        <v>2016</v>
      </c>
      <c r="C421" s="15">
        <f t="shared" ref="C421:I422" si="158">C425+C429+C437+C441+C445+C449+C453</f>
        <v>59</v>
      </c>
      <c r="D421" s="15">
        <f t="shared" si="158"/>
        <v>66</v>
      </c>
      <c r="E421" s="15">
        <f t="shared" si="158"/>
        <v>146</v>
      </c>
      <c r="F421" s="29">
        <f t="shared" si="158"/>
        <v>27</v>
      </c>
      <c r="G421" s="15">
        <f t="shared" si="158"/>
        <v>130</v>
      </c>
      <c r="H421" s="15">
        <f t="shared" si="158"/>
        <v>24</v>
      </c>
      <c r="I421" s="15">
        <f t="shared" si="158"/>
        <v>31</v>
      </c>
      <c r="J421" s="29"/>
      <c r="K421" s="15"/>
      <c r="L421" s="15"/>
      <c r="M421" s="15"/>
      <c r="N421" s="15"/>
      <c r="O421" s="15"/>
      <c r="P421" s="15"/>
      <c r="Q421" s="15"/>
      <c r="R421" s="29"/>
      <c r="S421" s="15">
        <f>S425+S429+S437+S441+S445+S449+S453</f>
        <v>483</v>
      </c>
    </row>
    <row r="422" spans="1:19" x14ac:dyDescent="0.25">
      <c r="A422" s="105" t="s">
        <v>49</v>
      </c>
      <c r="B422" s="66">
        <v>2015</v>
      </c>
      <c r="C422" s="15">
        <f t="shared" si="158"/>
        <v>73</v>
      </c>
      <c r="D422" s="15">
        <f t="shared" si="158"/>
        <v>69</v>
      </c>
      <c r="E422" s="15">
        <f t="shared" si="158"/>
        <v>132</v>
      </c>
      <c r="F422" s="29">
        <f t="shared" si="158"/>
        <v>26</v>
      </c>
      <c r="G422" s="15">
        <f t="shared" si="158"/>
        <v>151</v>
      </c>
      <c r="H422" s="15">
        <f t="shared" si="158"/>
        <v>35</v>
      </c>
      <c r="I422" s="15">
        <f t="shared" si="158"/>
        <v>26</v>
      </c>
      <c r="J422" s="29"/>
      <c r="K422" s="15"/>
      <c r="L422" s="15"/>
      <c r="M422" s="15"/>
      <c r="N422" s="15"/>
      <c r="O422" s="15"/>
      <c r="P422" s="15"/>
      <c r="Q422" s="15"/>
      <c r="R422" s="29"/>
      <c r="S422" s="15">
        <f>S426+S430+S438+S442+S446+S450+S454</f>
        <v>512</v>
      </c>
    </row>
    <row r="423" spans="1:19" x14ac:dyDescent="0.25">
      <c r="A423" s="97"/>
      <c r="B423" s="67" t="s">
        <v>50</v>
      </c>
      <c r="C423" s="15">
        <f t="shared" ref="C423:I423" si="159">C421-C422</f>
        <v>-14</v>
      </c>
      <c r="D423" s="15">
        <f t="shared" si="159"/>
        <v>-3</v>
      </c>
      <c r="E423" s="15">
        <f t="shared" si="159"/>
        <v>14</v>
      </c>
      <c r="F423" s="21">
        <f t="shared" si="159"/>
        <v>1</v>
      </c>
      <c r="G423" s="15">
        <f t="shared" si="159"/>
        <v>-21</v>
      </c>
      <c r="H423" s="15">
        <f t="shared" si="159"/>
        <v>-11</v>
      </c>
      <c r="I423" s="15">
        <f t="shared" si="159"/>
        <v>5</v>
      </c>
      <c r="J423" s="21"/>
      <c r="K423" s="15"/>
      <c r="L423" s="21"/>
      <c r="M423" s="15"/>
      <c r="N423" s="15"/>
      <c r="O423" s="15"/>
      <c r="P423" s="15"/>
      <c r="Q423" s="15"/>
      <c r="R423" s="21"/>
      <c r="S423" s="15">
        <f>S421-S422</f>
        <v>-29</v>
      </c>
    </row>
    <row r="424" spans="1:19" ht="13.8" thickBot="1" x14ac:dyDescent="0.3">
      <c r="A424" s="99"/>
      <c r="B424" s="68" t="s">
        <v>9</v>
      </c>
      <c r="C424" s="18">
        <f t="shared" ref="C424:I424" si="160">C423/C422</f>
        <v>-0.19178082191780821</v>
      </c>
      <c r="D424" s="18">
        <f t="shared" si="160"/>
        <v>-4.3478260869565216E-2</v>
      </c>
      <c r="E424" s="18">
        <f t="shared" si="160"/>
        <v>0.10606060606060606</v>
      </c>
      <c r="F424" s="30">
        <f t="shared" si="160"/>
        <v>3.8461538461538464E-2</v>
      </c>
      <c r="G424" s="18">
        <f t="shared" si="160"/>
        <v>-0.13907284768211919</v>
      </c>
      <c r="H424" s="18">
        <f t="shared" si="160"/>
        <v>-0.31428571428571428</v>
      </c>
      <c r="I424" s="18">
        <f t="shared" si="160"/>
        <v>0.19230769230769232</v>
      </c>
      <c r="J424" s="30"/>
      <c r="K424" s="18"/>
      <c r="L424" s="30"/>
      <c r="M424" s="18"/>
      <c r="N424" s="18"/>
      <c r="O424" s="18"/>
      <c r="P424" s="18"/>
      <c r="Q424" s="18"/>
      <c r="R424" s="30"/>
      <c r="S424" s="18">
        <f>S423/S422</f>
        <v>-5.6640625E-2</v>
      </c>
    </row>
    <row r="425" spans="1:19" x14ac:dyDescent="0.25">
      <c r="A425" s="97"/>
      <c r="B425" s="66">
        <v>2016</v>
      </c>
      <c r="C425" s="15">
        <v>0</v>
      </c>
      <c r="D425" s="15">
        <v>0</v>
      </c>
      <c r="E425" s="15">
        <v>0</v>
      </c>
      <c r="F425" s="21">
        <v>1</v>
      </c>
      <c r="G425" s="15">
        <v>1</v>
      </c>
      <c r="H425" s="15">
        <v>0</v>
      </c>
      <c r="I425" s="15">
        <v>1</v>
      </c>
      <c r="J425" s="21"/>
      <c r="K425" s="15"/>
      <c r="L425" s="21"/>
      <c r="M425" s="15"/>
      <c r="N425" s="15"/>
      <c r="O425" s="15"/>
      <c r="P425" s="15"/>
      <c r="Q425" s="15"/>
      <c r="R425" s="21"/>
      <c r="S425" s="15">
        <f>C425+D425+E425+F425+G425+H425+I425</f>
        <v>3</v>
      </c>
    </row>
    <row r="426" spans="1:19" x14ac:dyDescent="0.25">
      <c r="A426" s="100" t="s">
        <v>51</v>
      </c>
      <c r="B426" s="66">
        <v>2015</v>
      </c>
      <c r="C426" s="15">
        <v>1</v>
      </c>
      <c r="D426" s="15">
        <v>0</v>
      </c>
      <c r="E426" s="15">
        <v>0</v>
      </c>
      <c r="F426" s="21">
        <v>0</v>
      </c>
      <c r="G426" s="15">
        <v>0</v>
      </c>
      <c r="H426" s="15">
        <v>0</v>
      </c>
      <c r="I426" s="15">
        <v>0</v>
      </c>
      <c r="J426" s="21"/>
      <c r="K426" s="15"/>
      <c r="L426" s="21"/>
      <c r="M426" s="15"/>
      <c r="N426" s="15"/>
      <c r="O426" s="15"/>
      <c r="P426" s="15"/>
      <c r="Q426" s="15"/>
      <c r="R426" s="21"/>
      <c r="S426" s="15">
        <f>C426+D426+E426+F426+G426+H426+I426</f>
        <v>1</v>
      </c>
    </row>
    <row r="427" spans="1:19" x14ac:dyDescent="0.25">
      <c r="A427" s="100" t="s">
        <v>52</v>
      </c>
      <c r="B427" s="67" t="s">
        <v>50</v>
      </c>
      <c r="C427" s="15">
        <f t="shared" ref="C427:I427" si="161">C425-C426</f>
        <v>-1</v>
      </c>
      <c r="D427" s="15">
        <f t="shared" si="161"/>
        <v>0</v>
      </c>
      <c r="E427" s="15">
        <f t="shared" si="161"/>
        <v>0</v>
      </c>
      <c r="F427" s="21">
        <f t="shared" si="161"/>
        <v>1</v>
      </c>
      <c r="G427" s="15">
        <f t="shared" si="161"/>
        <v>1</v>
      </c>
      <c r="H427" s="15">
        <f t="shared" si="161"/>
        <v>0</v>
      </c>
      <c r="I427" s="15">
        <f t="shared" si="161"/>
        <v>1</v>
      </c>
      <c r="J427" s="21"/>
      <c r="K427" s="15"/>
      <c r="L427" s="21"/>
      <c r="M427" s="15"/>
      <c r="N427" s="15"/>
      <c r="O427" s="15"/>
      <c r="P427" s="15"/>
      <c r="Q427" s="15"/>
      <c r="R427" s="21"/>
      <c r="S427" s="15">
        <f>S425-S426</f>
        <v>2</v>
      </c>
    </row>
    <row r="428" spans="1:19" ht="13.8" thickBot="1" x14ac:dyDescent="0.3">
      <c r="A428" s="101"/>
      <c r="B428" s="68" t="s">
        <v>9</v>
      </c>
      <c r="C428" s="18">
        <f>C427/C426</f>
        <v>-1</v>
      </c>
      <c r="D428" s="18">
        <v>0</v>
      </c>
      <c r="E428" s="18">
        <v>0</v>
      </c>
      <c r="F428" s="18">
        <v>0</v>
      </c>
      <c r="G428" s="18">
        <v>0</v>
      </c>
      <c r="H428" s="18">
        <v>0</v>
      </c>
      <c r="I428" s="18">
        <v>0</v>
      </c>
      <c r="J428" s="30"/>
      <c r="K428" s="18"/>
      <c r="L428" s="30"/>
      <c r="M428" s="18"/>
      <c r="N428" s="18"/>
      <c r="O428" s="18"/>
      <c r="P428" s="18"/>
      <c r="Q428" s="18"/>
      <c r="R428" s="30"/>
      <c r="S428" s="18">
        <f>S427/S426</f>
        <v>2</v>
      </c>
    </row>
    <row r="429" spans="1:19" x14ac:dyDescent="0.25">
      <c r="A429" s="102"/>
      <c r="B429" s="66">
        <v>2016</v>
      </c>
      <c r="C429" s="15">
        <v>0</v>
      </c>
      <c r="D429" s="15">
        <v>1</v>
      </c>
      <c r="E429" s="15">
        <v>0</v>
      </c>
      <c r="F429" s="21">
        <v>0</v>
      </c>
      <c r="G429" s="15">
        <v>2</v>
      </c>
      <c r="H429" s="15">
        <v>0</v>
      </c>
      <c r="I429" s="15">
        <v>0</v>
      </c>
      <c r="J429" s="21"/>
      <c r="K429" s="15"/>
      <c r="L429" s="21"/>
      <c r="M429" s="15"/>
      <c r="N429" s="15"/>
      <c r="O429" s="15"/>
      <c r="P429" s="15"/>
      <c r="Q429" s="15"/>
      <c r="R429" s="21"/>
      <c r="S429" s="15">
        <f>C429+D429+E429+F429+G429+H429+I429</f>
        <v>3</v>
      </c>
    </row>
    <row r="430" spans="1:19" x14ac:dyDescent="0.25">
      <c r="A430" s="100" t="s">
        <v>53</v>
      </c>
      <c r="B430" s="66">
        <v>2015</v>
      </c>
      <c r="C430" s="15">
        <v>1</v>
      </c>
      <c r="D430" s="15">
        <v>2</v>
      </c>
      <c r="E430" s="15">
        <v>0</v>
      </c>
      <c r="F430" s="21">
        <v>0</v>
      </c>
      <c r="G430" s="15">
        <v>3</v>
      </c>
      <c r="H430" s="15">
        <v>0</v>
      </c>
      <c r="I430" s="15">
        <v>0</v>
      </c>
      <c r="J430" s="21"/>
      <c r="K430" s="15"/>
      <c r="L430" s="21"/>
      <c r="M430" s="15"/>
      <c r="N430" s="15"/>
      <c r="O430" s="15"/>
      <c r="P430" s="15"/>
      <c r="Q430" s="15"/>
      <c r="R430" s="21"/>
      <c r="S430" s="15">
        <f>C430+D430+E430+F430+G430+H430+I430</f>
        <v>6</v>
      </c>
    </row>
    <row r="431" spans="1:19" x14ac:dyDescent="0.25">
      <c r="A431" s="100" t="s">
        <v>54</v>
      </c>
      <c r="B431" s="67" t="s">
        <v>50</v>
      </c>
      <c r="C431" s="15">
        <f>O425</f>
        <v>0</v>
      </c>
      <c r="D431" s="15">
        <f t="shared" ref="D431:I431" si="162">D429-D430</f>
        <v>-1</v>
      </c>
      <c r="E431" s="15">
        <f t="shared" si="162"/>
        <v>0</v>
      </c>
      <c r="F431" s="21">
        <f t="shared" si="162"/>
        <v>0</v>
      </c>
      <c r="G431" s="15">
        <f t="shared" si="162"/>
        <v>-1</v>
      </c>
      <c r="H431" s="15">
        <f t="shared" si="162"/>
        <v>0</v>
      </c>
      <c r="I431" s="15">
        <f t="shared" si="162"/>
        <v>0</v>
      </c>
      <c r="J431" s="21"/>
      <c r="K431" s="15"/>
      <c r="L431" s="21"/>
      <c r="M431" s="15"/>
      <c r="N431" s="15"/>
      <c r="O431" s="15"/>
      <c r="P431" s="15"/>
      <c r="Q431" s="15"/>
      <c r="R431" s="21"/>
      <c r="S431" s="15">
        <f>S429-S430</f>
        <v>-3</v>
      </c>
    </row>
    <row r="432" spans="1:19" ht="13.8" thickBot="1" x14ac:dyDescent="0.3">
      <c r="A432" s="101"/>
      <c r="B432" s="68" t="s">
        <v>9</v>
      </c>
      <c r="C432" s="18">
        <f t="shared" ref="C432:I432" si="163">C431/C430</f>
        <v>0</v>
      </c>
      <c r="D432" s="18">
        <f t="shared" si="163"/>
        <v>-0.5</v>
      </c>
      <c r="E432" s="18">
        <v>0</v>
      </c>
      <c r="F432" s="18" t="e">
        <f t="shared" si="163"/>
        <v>#DIV/0!</v>
      </c>
      <c r="G432" s="18">
        <f t="shared" si="163"/>
        <v>-0.33333333333333331</v>
      </c>
      <c r="H432" s="18" t="e">
        <f t="shared" si="163"/>
        <v>#DIV/0!</v>
      </c>
      <c r="I432" s="18" t="e">
        <f t="shared" si="163"/>
        <v>#DIV/0!</v>
      </c>
      <c r="J432" s="30"/>
      <c r="K432" s="18"/>
      <c r="L432" s="30"/>
      <c r="M432" s="18"/>
      <c r="N432" s="18"/>
      <c r="O432" s="18"/>
      <c r="P432" s="18"/>
      <c r="Q432" s="18"/>
      <c r="R432" s="30"/>
      <c r="S432" s="18">
        <f>S431/S430</f>
        <v>-0.5</v>
      </c>
    </row>
    <row r="433" spans="1:19" x14ac:dyDescent="0.25">
      <c r="A433" s="102"/>
      <c r="B433" s="66">
        <v>2016</v>
      </c>
      <c r="C433" s="15">
        <v>0</v>
      </c>
      <c r="D433" s="15">
        <v>0</v>
      </c>
      <c r="E433" s="15">
        <v>0</v>
      </c>
      <c r="F433" s="21">
        <v>0</v>
      </c>
      <c r="G433" s="15">
        <v>0</v>
      </c>
      <c r="H433" s="15">
        <v>0</v>
      </c>
      <c r="I433" s="15">
        <v>0</v>
      </c>
      <c r="J433" s="21"/>
      <c r="K433" s="15"/>
      <c r="L433" s="21"/>
      <c r="M433" s="15"/>
      <c r="N433" s="15"/>
      <c r="O433" s="15"/>
      <c r="P433" s="15"/>
      <c r="Q433" s="15"/>
      <c r="R433" s="21"/>
      <c r="S433" s="15">
        <f>C433+D433+E433+F433+G433+H433+I433</f>
        <v>0</v>
      </c>
    </row>
    <row r="434" spans="1:19" x14ac:dyDescent="0.25">
      <c r="A434" s="194" t="s">
        <v>55</v>
      </c>
      <c r="B434" s="66">
        <v>2015</v>
      </c>
      <c r="C434" s="15">
        <v>0</v>
      </c>
      <c r="D434" s="15">
        <v>0</v>
      </c>
      <c r="E434" s="15">
        <v>0</v>
      </c>
      <c r="F434" s="21">
        <v>0</v>
      </c>
      <c r="G434" s="15">
        <v>0</v>
      </c>
      <c r="H434" s="15">
        <v>0</v>
      </c>
      <c r="I434" s="15">
        <v>0</v>
      </c>
      <c r="J434" s="21"/>
      <c r="K434" s="15"/>
      <c r="L434" s="21"/>
      <c r="M434" s="15"/>
      <c r="N434" s="15"/>
      <c r="O434" s="15"/>
      <c r="P434" s="15"/>
      <c r="Q434" s="15"/>
      <c r="R434" s="21"/>
      <c r="S434" s="15">
        <f>C434+D434+E434+F434+G434+H434+I434</f>
        <v>0</v>
      </c>
    </row>
    <row r="435" spans="1:19" x14ac:dyDescent="0.25">
      <c r="A435" s="194" t="s">
        <v>56</v>
      </c>
      <c r="B435" s="67" t="s">
        <v>50</v>
      </c>
      <c r="C435" s="15">
        <f t="shared" ref="C435:I435" si="164">C433-C434</f>
        <v>0</v>
      </c>
      <c r="D435" s="15">
        <f t="shared" si="164"/>
        <v>0</v>
      </c>
      <c r="E435" s="15">
        <f t="shared" si="164"/>
        <v>0</v>
      </c>
      <c r="F435" s="21">
        <f t="shared" si="164"/>
        <v>0</v>
      </c>
      <c r="G435" s="15">
        <f t="shared" si="164"/>
        <v>0</v>
      </c>
      <c r="H435" s="15">
        <f t="shared" si="164"/>
        <v>0</v>
      </c>
      <c r="I435" s="15">
        <f t="shared" si="164"/>
        <v>0</v>
      </c>
      <c r="J435" s="21"/>
      <c r="K435" s="15"/>
      <c r="L435" s="21"/>
      <c r="M435" s="15"/>
      <c r="N435" s="15"/>
      <c r="O435" s="15"/>
      <c r="P435" s="15"/>
      <c r="Q435" s="15"/>
      <c r="R435" s="21"/>
      <c r="S435" s="15">
        <f>S433-S434</f>
        <v>0</v>
      </c>
    </row>
    <row r="436" spans="1:19" ht="13.8" thickBot="1" x14ac:dyDescent="0.3">
      <c r="A436" s="101"/>
      <c r="B436" s="68" t="s">
        <v>9</v>
      </c>
      <c r="C436" s="18">
        <v>0</v>
      </c>
      <c r="D436" s="18">
        <v>0</v>
      </c>
      <c r="E436" s="18">
        <v>0</v>
      </c>
      <c r="F436" s="18">
        <v>0</v>
      </c>
      <c r="G436" s="18">
        <v>0</v>
      </c>
      <c r="H436" s="18">
        <v>0</v>
      </c>
      <c r="I436" s="18">
        <v>0</v>
      </c>
      <c r="J436" s="30"/>
      <c r="K436" s="18"/>
      <c r="L436" s="30"/>
      <c r="M436" s="18"/>
      <c r="N436" s="18"/>
      <c r="O436" s="18"/>
      <c r="P436" s="18"/>
      <c r="Q436" s="18"/>
      <c r="R436" s="30"/>
      <c r="S436" s="18">
        <v>0</v>
      </c>
    </row>
    <row r="437" spans="1:19" x14ac:dyDescent="0.25">
      <c r="A437" s="102"/>
      <c r="B437" s="66">
        <v>2016</v>
      </c>
      <c r="C437" s="15">
        <v>2</v>
      </c>
      <c r="D437" s="15">
        <v>0</v>
      </c>
      <c r="E437" s="15">
        <v>3</v>
      </c>
      <c r="F437" s="21">
        <v>1</v>
      </c>
      <c r="G437" s="15">
        <v>0</v>
      </c>
      <c r="H437" s="15">
        <v>0</v>
      </c>
      <c r="I437" s="15">
        <v>1</v>
      </c>
      <c r="J437" s="21"/>
      <c r="K437" s="15"/>
      <c r="L437" s="21"/>
      <c r="M437" s="15"/>
      <c r="N437" s="15"/>
      <c r="O437" s="15"/>
      <c r="P437" s="15"/>
      <c r="Q437" s="15"/>
      <c r="R437" s="21"/>
      <c r="S437" s="15">
        <f>C437+D437+E437+F437+G437+H437+I437</f>
        <v>7</v>
      </c>
    </row>
    <row r="438" spans="1:19" x14ac:dyDescent="0.25">
      <c r="A438" s="100" t="s">
        <v>57</v>
      </c>
      <c r="B438" s="66">
        <v>2015</v>
      </c>
      <c r="C438" s="15">
        <v>2</v>
      </c>
      <c r="D438" s="15">
        <v>1</v>
      </c>
      <c r="E438" s="15">
        <v>4</v>
      </c>
      <c r="F438" s="21">
        <v>0</v>
      </c>
      <c r="G438" s="15">
        <v>4</v>
      </c>
      <c r="H438" s="15">
        <v>1</v>
      </c>
      <c r="I438" s="15">
        <v>1</v>
      </c>
      <c r="J438" s="21"/>
      <c r="K438" s="15"/>
      <c r="L438" s="21"/>
      <c r="M438" s="15"/>
      <c r="N438" s="15"/>
      <c r="O438" s="15"/>
      <c r="P438" s="15"/>
      <c r="Q438" s="15"/>
      <c r="R438" s="21"/>
      <c r="S438" s="15">
        <f>C438+D438+E438+F438+G438+H438+I438</f>
        <v>13</v>
      </c>
    </row>
    <row r="439" spans="1:19" x14ac:dyDescent="0.25">
      <c r="A439" s="102"/>
      <c r="B439" s="67" t="s">
        <v>50</v>
      </c>
      <c r="C439" s="15">
        <f t="shared" ref="C439:I439" si="165">C437-C438</f>
        <v>0</v>
      </c>
      <c r="D439" s="15">
        <f t="shared" si="165"/>
        <v>-1</v>
      </c>
      <c r="E439" s="15">
        <f t="shared" si="165"/>
        <v>-1</v>
      </c>
      <c r="F439" s="21">
        <f t="shared" si="165"/>
        <v>1</v>
      </c>
      <c r="G439" s="15">
        <f t="shared" si="165"/>
        <v>-4</v>
      </c>
      <c r="H439" s="15">
        <f t="shared" si="165"/>
        <v>-1</v>
      </c>
      <c r="I439" s="15">
        <f t="shared" si="165"/>
        <v>0</v>
      </c>
      <c r="J439" s="21"/>
      <c r="K439" s="15"/>
      <c r="L439" s="21"/>
      <c r="M439" s="15"/>
      <c r="N439" s="15"/>
      <c r="O439" s="15"/>
      <c r="P439" s="15"/>
      <c r="Q439" s="15"/>
      <c r="R439" s="21"/>
      <c r="S439" s="15">
        <f>S437-S438</f>
        <v>-6</v>
      </c>
    </row>
    <row r="440" spans="1:19" ht="13.8" thickBot="1" x14ac:dyDescent="0.3">
      <c r="A440" s="101"/>
      <c r="B440" s="68" t="s">
        <v>9</v>
      </c>
      <c r="C440" s="18">
        <f t="shared" ref="C440:I440" si="166">C439/C438</f>
        <v>0</v>
      </c>
      <c r="D440" s="18">
        <f t="shared" si="166"/>
        <v>-1</v>
      </c>
      <c r="E440" s="18">
        <f t="shared" si="166"/>
        <v>-0.25</v>
      </c>
      <c r="F440" s="18" t="e">
        <f t="shared" si="166"/>
        <v>#DIV/0!</v>
      </c>
      <c r="G440" s="18">
        <f t="shared" si="166"/>
        <v>-1</v>
      </c>
      <c r="H440" s="18">
        <f t="shared" si="166"/>
        <v>-1</v>
      </c>
      <c r="I440" s="18">
        <f t="shared" si="166"/>
        <v>0</v>
      </c>
      <c r="J440" s="30"/>
      <c r="K440" s="18"/>
      <c r="L440" s="30"/>
      <c r="M440" s="18"/>
      <c r="N440" s="18"/>
      <c r="O440" s="18"/>
      <c r="P440" s="18"/>
      <c r="Q440" s="18"/>
      <c r="R440" s="30"/>
      <c r="S440" s="18">
        <f>S439/S438</f>
        <v>-0.46153846153846156</v>
      </c>
    </row>
    <row r="441" spans="1:19" x14ac:dyDescent="0.25">
      <c r="A441" s="102"/>
      <c r="B441" s="66">
        <v>2016</v>
      </c>
      <c r="C441" s="15">
        <v>13</v>
      </c>
      <c r="D441" s="49">
        <v>18</v>
      </c>
      <c r="E441" s="15">
        <v>13</v>
      </c>
      <c r="F441" s="21">
        <v>2</v>
      </c>
      <c r="G441" s="15">
        <v>24</v>
      </c>
      <c r="H441" s="15">
        <v>1</v>
      </c>
      <c r="I441" s="15">
        <v>7</v>
      </c>
      <c r="J441" s="21"/>
      <c r="K441" s="15"/>
      <c r="L441" s="21"/>
      <c r="M441" s="15"/>
      <c r="N441" s="15"/>
      <c r="O441" s="15"/>
      <c r="P441" s="15"/>
      <c r="Q441" s="15"/>
      <c r="R441" s="21"/>
      <c r="S441" s="15">
        <f>C441+D441+E441+F441+G441+H441+I441</f>
        <v>78</v>
      </c>
    </row>
    <row r="442" spans="1:19" x14ac:dyDescent="0.25">
      <c r="A442" s="100" t="s">
        <v>58</v>
      </c>
      <c r="B442" s="66">
        <v>2015</v>
      </c>
      <c r="C442" s="15">
        <v>11</v>
      </c>
      <c r="D442" s="15">
        <v>15</v>
      </c>
      <c r="E442" s="15">
        <v>10</v>
      </c>
      <c r="F442" s="21">
        <v>3</v>
      </c>
      <c r="G442" s="15">
        <v>14</v>
      </c>
      <c r="H442" s="15">
        <v>3</v>
      </c>
      <c r="I442" s="15">
        <v>4</v>
      </c>
      <c r="J442" s="21"/>
      <c r="K442" s="15"/>
      <c r="L442" s="21"/>
      <c r="M442" s="15"/>
      <c r="N442" s="15"/>
      <c r="O442" s="15"/>
      <c r="P442" s="15"/>
      <c r="Q442" s="15"/>
      <c r="R442" s="21"/>
      <c r="S442" s="15">
        <f>C442+D442+E442+F442+G442+H442+I442</f>
        <v>60</v>
      </c>
    </row>
    <row r="443" spans="1:19" x14ac:dyDescent="0.25">
      <c r="A443" s="100" t="s">
        <v>59</v>
      </c>
      <c r="B443" s="67" t="s">
        <v>50</v>
      </c>
      <c r="C443" s="15">
        <f t="shared" ref="C443:I443" si="167">C441-C442</f>
        <v>2</v>
      </c>
      <c r="D443" s="15">
        <f t="shared" si="167"/>
        <v>3</v>
      </c>
      <c r="E443" s="15">
        <f t="shared" si="167"/>
        <v>3</v>
      </c>
      <c r="F443" s="21">
        <f t="shared" si="167"/>
        <v>-1</v>
      </c>
      <c r="G443" s="15">
        <f t="shared" si="167"/>
        <v>10</v>
      </c>
      <c r="H443" s="15">
        <f t="shared" si="167"/>
        <v>-2</v>
      </c>
      <c r="I443" s="15">
        <f t="shared" si="167"/>
        <v>3</v>
      </c>
      <c r="J443" s="21"/>
      <c r="K443" s="15"/>
      <c r="L443" s="21"/>
      <c r="M443" s="15"/>
      <c r="N443" s="15"/>
      <c r="O443" s="15"/>
      <c r="P443" s="15"/>
      <c r="Q443" s="15"/>
      <c r="R443" s="21"/>
      <c r="S443" s="15">
        <f>S441-S442</f>
        <v>18</v>
      </c>
    </row>
    <row r="444" spans="1:19" ht="13.8" thickBot="1" x14ac:dyDescent="0.3">
      <c r="A444" s="101"/>
      <c r="B444" s="68" t="s">
        <v>9</v>
      </c>
      <c r="C444" s="18">
        <f t="shared" ref="C444:I444" si="168">C443/C442</f>
        <v>0.18181818181818182</v>
      </c>
      <c r="D444" s="18">
        <f t="shared" si="168"/>
        <v>0.2</v>
      </c>
      <c r="E444" s="18">
        <f t="shared" si="168"/>
        <v>0.3</v>
      </c>
      <c r="F444" s="18">
        <f t="shared" si="168"/>
        <v>-0.33333333333333331</v>
      </c>
      <c r="G444" s="18">
        <f t="shared" si="168"/>
        <v>0.7142857142857143</v>
      </c>
      <c r="H444" s="18">
        <f t="shared" si="168"/>
        <v>-0.66666666666666663</v>
      </c>
      <c r="I444" s="18">
        <f t="shared" si="168"/>
        <v>0.75</v>
      </c>
      <c r="J444" s="30"/>
      <c r="K444" s="18"/>
      <c r="L444" s="30"/>
      <c r="M444" s="18"/>
      <c r="N444" s="18"/>
      <c r="O444" s="18"/>
      <c r="P444" s="18"/>
      <c r="Q444" s="18"/>
      <c r="R444" s="30"/>
      <c r="S444" s="18">
        <f>S443/S442</f>
        <v>0.3</v>
      </c>
    </row>
    <row r="445" spans="1:19" x14ac:dyDescent="0.25">
      <c r="A445" s="102"/>
      <c r="B445" s="66">
        <v>2016</v>
      </c>
      <c r="C445" s="15">
        <v>21</v>
      </c>
      <c r="D445" s="15">
        <v>20</v>
      </c>
      <c r="E445" s="15">
        <v>41</v>
      </c>
      <c r="F445" s="21">
        <v>12</v>
      </c>
      <c r="G445" s="15">
        <v>25</v>
      </c>
      <c r="H445" s="15">
        <v>5</v>
      </c>
      <c r="I445" s="15">
        <v>9</v>
      </c>
      <c r="J445" s="21"/>
      <c r="K445" s="15"/>
      <c r="L445" s="21"/>
      <c r="M445" s="15"/>
      <c r="N445" s="15"/>
      <c r="O445" s="15"/>
      <c r="P445" s="15"/>
      <c r="Q445" s="15"/>
      <c r="R445" s="21"/>
      <c r="S445" s="15">
        <f>C445+D445+E445+F445+G445+H445+I445</f>
        <v>133</v>
      </c>
    </row>
    <row r="446" spans="1:19" x14ac:dyDescent="0.25">
      <c r="A446" s="103" t="s">
        <v>60</v>
      </c>
      <c r="B446" s="66">
        <v>2015</v>
      </c>
      <c r="C446" s="15">
        <v>26</v>
      </c>
      <c r="D446" s="15">
        <v>30</v>
      </c>
      <c r="E446" s="15">
        <v>45</v>
      </c>
      <c r="F446" s="21">
        <v>12</v>
      </c>
      <c r="G446" s="15">
        <v>59</v>
      </c>
      <c r="H446" s="15">
        <v>8</v>
      </c>
      <c r="I446" s="15">
        <v>11</v>
      </c>
      <c r="J446" s="21"/>
      <c r="K446" s="15"/>
      <c r="L446" s="21"/>
      <c r="M446" s="15"/>
      <c r="N446" s="15"/>
      <c r="O446" s="15"/>
      <c r="P446" s="15"/>
      <c r="Q446" s="15"/>
      <c r="R446" s="21"/>
      <c r="S446" s="15">
        <f>C446+D446+E446+F446+G446+H446+I446</f>
        <v>191</v>
      </c>
    </row>
    <row r="447" spans="1:19" x14ac:dyDescent="0.25">
      <c r="A447" s="102"/>
      <c r="B447" s="67" t="s">
        <v>50</v>
      </c>
      <c r="C447" s="15">
        <f t="shared" ref="C447:I447" si="169">C445-C446</f>
        <v>-5</v>
      </c>
      <c r="D447" s="15">
        <f t="shared" si="169"/>
        <v>-10</v>
      </c>
      <c r="E447" s="15">
        <f t="shared" si="169"/>
        <v>-4</v>
      </c>
      <c r="F447" s="21">
        <f t="shared" si="169"/>
        <v>0</v>
      </c>
      <c r="G447" s="15">
        <f t="shared" si="169"/>
        <v>-34</v>
      </c>
      <c r="H447" s="15">
        <f t="shared" si="169"/>
        <v>-3</v>
      </c>
      <c r="I447" s="15">
        <f t="shared" si="169"/>
        <v>-2</v>
      </c>
      <c r="J447" s="21"/>
      <c r="K447" s="15"/>
      <c r="L447" s="21"/>
      <c r="M447" s="15"/>
      <c r="N447" s="15"/>
      <c r="O447" s="15"/>
      <c r="P447" s="15"/>
      <c r="Q447" s="15"/>
      <c r="R447" s="21"/>
      <c r="S447" s="15">
        <f>S445-S446</f>
        <v>-58</v>
      </c>
    </row>
    <row r="448" spans="1:19" ht="13.8" thickBot="1" x14ac:dyDescent="0.3">
      <c r="A448" s="101"/>
      <c r="B448" s="68" t="s">
        <v>9</v>
      </c>
      <c r="C448" s="18">
        <f t="shared" ref="C448:H448" si="170">C447/C446</f>
        <v>-0.19230769230769232</v>
      </c>
      <c r="D448" s="18">
        <f t="shared" si="170"/>
        <v>-0.33333333333333331</v>
      </c>
      <c r="E448" s="18">
        <f t="shared" si="170"/>
        <v>-8.8888888888888892E-2</v>
      </c>
      <c r="F448" s="18">
        <f t="shared" si="170"/>
        <v>0</v>
      </c>
      <c r="G448" s="18">
        <f t="shared" si="170"/>
        <v>-0.57627118644067798</v>
      </c>
      <c r="H448" s="18">
        <f t="shared" si="170"/>
        <v>-0.375</v>
      </c>
      <c r="I448" s="18">
        <f>I447/I446</f>
        <v>-0.18181818181818182</v>
      </c>
      <c r="J448" s="30"/>
      <c r="K448" s="18"/>
      <c r="L448" s="30"/>
      <c r="M448" s="18"/>
      <c r="N448" s="18"/>
      <c r="O448" s="18"/>
      <c r="P448" s="18"/>
      <c r="Q448" s="18"/>
      <c r="R448" s="30"/>
      <c r="S448" s="18">
        <f>S447/S446</f>
        <v>-0.30366492146596857</v>
      </c>
    </row>
    <row r="449" spans="1:19" x14ac:dyDescent="0.25">
      <c r="A449" s="106"/>
      <c r="B449" s="66">
        <v>2016</v>
      </c>
      <c r="C449" s="15">
        <v>23</v>
      </c>
      <c r="D449" s="15">
        <v>21</v>
      </c>
      <c r="E449" s="15">
        <v>81</v>
      </c>
      <c r="F449" s="21">
        <v>11</v>
      </c>
      <c r="G449" s="15">
        <v>77</v>
      </c>
      <c r="H449" s="15">
        <v>18</v>
      </c>
      <c r="I449" s="15">
        <v>12</v>
      </c>
      <c r="J449" s="21"/>
      <c r="K449" s="15"/>
      <c r="L449" s="21"/>
      <c r="M449" s="15"/>
      <c r="N449" s="15"/>
      <c r="O449" s="15"/>
      <c r="P449" s="15"/>
      <c r="Q449" s="15"/>
      <c r="R449" s="21"/>
      <c r="S449" s="15">
        <f>C449+D449+E449+F449+G449+H449+I449</f>
        <v>243</v>
      </c>
    </row>
    <row r="450" spans="1:19" x14ac:dyDescent="0.25">
      <c r="A450" s="100" t="s">
        <v>61</v>
      </c>
      <c r="B450" s="66">
        <v>2015</v>
      </c>
      <c r="C450" s="15">
        <v>32</v>
      </c>
      <c r="D450" s="15">
        <v>20</v>
      </c>
      <c r="E450" s="15">
        <v>69</v>
      </c>
      <c r="F450" s="21">
        <v>11</v>
      </c>
      <c r="G450" s="15">
        <v>68</v>
      </c>
      <c r="H450" s="15">
        <v>22</v>
      </c>
      <c r="I450" s="15">
        <v>10</v>
      </c>
      <c r="J450" s="21"/>
      <c r="K450" s="15"/>
      <c r="L450" s="21"/>
      <c r="M450" s="15"/>
      <c r="N450" s="15"/>
      <c r="O450" s="15"/>
      <c r="P450" s="15"/>
      <c r="Q450" s="15"/>
      <c r="R450" s="21"/>
      <c r="S450" s="15">
        <f>C450+D450+E450+F450+G450+H450+I450</f>
        <v>232</v>
      </c>
    </row>
    <row r="451" spans="1:19" x14ac:dyDescent="0.25">
      <c r="A451" s="100" t="s">
        <v>62</v>
      </c>
      <c r="B451" s="67" t="s">
        <v>50</v>
      </c>
      <c r="C451" s="15">
        <f t="shared" ref="C451:I451" si="171">C449-C450</f>
        <v>-9</v>
      </c>
      <c r="D451" s="15">
        <f t="shared" si="171"/>
        <v>1</v>
      </c>
      <c r="E451" s="15">
        <f t="shared" si="171"/>
        <v>12</v>
      </c>
      <c r="F451" s="21">
        <f t="shared" si="171"/>
        <v>0</v>
      </c>
      <c r="G451" s="15">
        <f t="shared" si="171"/>
        <v>9</v>
      </c>
      <c r="H451" s="15">
        <f t="shared" si="171"/>
        <v>-4</v>
      </c>
      <c r="I451" s="15">
        <f t="shared" si="171"/>
        <v>2</v>
      </c>
      <c r="J451" s="21"/>
      <c r="K451" s="15"/>
      <c r="L451" s="21"/>
      <c r="M451" s="15"/>
      <c r="N451" s="15"/>
      <c r="O451" s="15"/>
      <c r="P451" s="15"/>
      <c r="Q451" s="15"/>
      <c r="R451" s="21"/>
      <c r="S451" s="15">
        <f>S449-S450</f>
        <v>11</v>
      </c>
    </row>
    <row r="452" spans="1:19" ht="13.8" thickBot="1" x14ac:dyDescent="0.3">
      <c r="A452" s="101"/>
      <c r="B452" s="68" t="s">
        <v>9</v>
      </c>
      <c r="C452" s="18">
        <f>C451/C450</f>
        <v>-0.28125</v>
      </c>
      <c r="D452" s="18">
        <f t="shared" ref="D452:I452" si="172">D451/D450</f>
        <v>0.05</v>
      </c>
      <c r="E452" s="18">
        <f t="shared" si="172"/>
        <v>0.17391304347826086</v>
      </c>
      <c r="F452" s="18">
        <f t="shared" si="172"/>
        <v>0</v>
      </c>
      <c r="G452" s="18">
        <f t="shared" si="172"/>
        <v>0.13235294117647059</v>
      </c>
      <c r="H452" s="18">
        <f t="shared" si="172"/>
        <v>-0.18181818181818182</v>
      </c>
      <c r="I452" s="18">
        <f t="shared" si="172"/>
        <v>0.2</v>
      </c>
      <c r="J452" s="30"/>
      <c r="K452" s="18"/>
      <c r="L452" s="30"/>
      <c r="M452" s="18"/>
      <c r="N452" s="18"/>
      <c r="O452" s="18"/>
      <c r="P452" s="18"/>
      <c r="Q452" s="18"/>
      <c r="R452" s="30"/>
      <c r="S452" s="18">
        <f>S451/S450</f>
        <v>4.7413793103448273E-2</v>
      </c>
    </row>
    <row r="453" spans="1:19" x14ac:dyDescent="0.25">
      <c r="A453" s="102"/>
      <c r="B453" s="66">
        <v>2016</v>
      </c>
      <c r="C453" s="15">
        <v>0</v>
      </c>
      <c r="D453" s="15">
        <v>6</v>
      </c>
      <c r="E453" s="15">
        <v>8</v>
      </c>
      <c r="F453" s="21">
        <v>0</v>
      </c>
      <c r="G453" s="15">
        <v>1</v>
      </c>
      <c r="H453" s="15">
        <v>0</v>
      </c>
      <c r="I453" s="15">
        <v>1</v>
      </c>
      <c r="J453" s="21"/>
      <c r="K453" s="15"/>
      <c r="L453" s="21"/>
      <c r="M453" s="15"/>
      <c r="N453" s="15"/>
      <c r="O453" s="15"/>
      <c r="P453" s="15"/>
      <c r="Q453" s="15"/>
      <c r="R453" s="21"/>
      <c r="S453" s="15">
        <f>C453+D453+E453+F453+G453+H453+I453</f>
        <v>16</v>
      </c>
    </row>
    <row r="454" spans="1:19" x14ac:dyDescent="0.25">
      <c r="A454" s="100" t="s">
        <v>63</v>
      </c>
      <c r="B454" s="66">
        <v>2015</v>
      </c>
      <c r="C454" s="15">
        <v>0</v>
      </c>
      <c r="D454" s="15">
        <v>1</v>
      </c>
      <c r="E454" s="15">
        <v>4</v>
      </c>
      <c r="F454" s="21">
        <v>0</v>
      </c>
      <c r="G454" s="15">
        <v>3</v>
      </c>
      <c r="H454" s="15">
        <v>1</v>
      </c>
      <c r="I454" s="15">
        <v>0</v>
      </c>
      <c r="J454" s="21"/>
      <c r="K454" s="15"/>
      <c r="L454" s="21"/>
      <c r="M454" s="15"/>
      <c r="N454" s="15"/>
      <c r="O454" s="15"/>
      <c r="P454" s="15"/>
      <c r="Q454" s="15"/>
      <c r="R454" s="21"/>
      <c r="S454" s="15">
        <f>C454+D454+E454+F454+G454+H454+I454</f>
        <v>9</v>
      </c>
    </row>
    <row r="455" spans="1:19" x14ac:dyDescent="0.25">
      <c r="A455" s="100" t="s">
        <v>64</v>
      </c>
      <c r="B455" s="67" t="s">
        <v>50</v>
      </c>
      <c r="C455" s="15">
        <f t="shared" ref="C455:I455" si="173">C453-C454</f>
        <v>0</v>
      </c>
      <c r="D455" s="15">
        <f t="shared" si="173"/>
        <v>5</v>
      </c>
      <c r="E455" s="15">
        <f t="shared" si="173"/>
        <v>4</v>
      </c>
      <c r="F455" s="21">
        <f t="shared" si="173"/>
        <v>0</v>
      </c>
      <c r="G455" s="15">
        <f t="shared" si="173"/>
        <v>-2</v>
      </c>
      <c r="H455" s="15">
        <f t="shared" si="173"/>
        <v>-1</v>
      </c>
      <c r="I455" s="15">
        <f t="shared" si="173"/>
        <v>1</v>
      </c>
      <c r="J455" s="21"/>
      <c r="K455" s="15"/>
      <c r="L455" s="21"/>
      <c r="M455" s="15"/>
      <c r="N455" s="15"/>
      <c r="O455" s="15"/>
      <c r="P455" s="15"/>
      <c r="Q455" s="15"/>
      <c r="R455" s="21"/>
      <c r="S455" s="15">
        <f>S453-S454</f>
        <v>7</v>
      </c>
    </row>
    <row r="456" spans="1:19" ht="13.8" thickBot="1" x14ac:dyDescent="0.3">
      <c r="A456" s="101"/>
      <c r="B456" s="68" t="s">
        <v>9</v>
      </c>
      <c r="C456" s="18" t="e">
        <f t="shared" ref="C456:I456" si="174">C455/C454</f>
        <v>#DIV/0!</v>
      </c>
      <c r="D456" s="18">
        <f t="shared" si="174"/>
        <v>5</v>
      </c>
      <c r="E456" s="18">
        <f t="shared" si="174"/>
        <v>1</v>
      </c>
      <c r="F456" s="18" t="e">
        <f t="shared" si="174"/>
        <v>#DIV/0!</v>
      </c>
      <c r="G456" s="18">
        <f t="shared" si="174"/>
        <v>-0.66666666666666663</v>
      </c>
      <c r="H456" s="18">
        <f t="shared" si="174"/>
        <v>-1</v>
      </c>
      <c r="I456" s="18" t="e">
        <f t="shared" si="174"/>
        <v>#DIV/0!</v>
      </c>
      <c r="J456" s="30"/>
      <c r="K456" s="18"/>
      <c r="L456" s="30"/>
      <c r="M456" s="18"/>
      <c r="N456" s="18"/>
      <c r="O456" s="18"/>
      <c r="P456" s="18"/>
      <c r="Q456" s="18"/>
      <c r="R456" s="30"/>
      <c r="S456" s="18">
        <f>S455/S454</f>
        <v>0.77777777777777779</v>
      </c>
    </row>
    <row r="457" spans="1:19" ht="13.8" thickBot="1" x14ac:dyDescent="0.3">
      <c r="A457" s="104" t="s">
        <v>176</v>
      </c>
      <c r="B457" s="20"/>
      <c r="C457" s="20"/>
      <c r="D457" s="20"/>
      <c r="E457" s="20"/>
      <c r="F457" s="20"/>
      <c r="G457" s="20"/>
      <c r="H457" s="20"/>
      <c r="I457" s="20"/>
      <c r="J457" s="20"/>
      <c r="K457" s="20"/>
      <c r="L457" s="20"/>
      <c r="M457" s="20"/>
      <c r="N457" s="20"/>
      <c r="O457" s="20"/>
      <c r="P457" s="20"/>
      <c r="Q457" s="20"/>
      <c r="R457" s="20"/>
      <c r="S457" s="20"/>
    </row>
    <row r="458" spans="1:19" ht="13.8" thickBot="1" x14ac:dyDescent="0.3">
      <c r="A458" s="96"/>
      <c r="B458" s="65"/>
      <c r="C458" s="22" t="s">
        <v>177</v>
      </c>
      <c r="D458" s="23" t="s">
        <v>178</v>
      </c>
      <c r="E458" s="22" t="s">
        <v>179</v>
      </c>
      <c r="F458" s="23" t="s">
        <v>180</v>
      </c>
      <c r="G458" s="22" t="s">
        <v>181</v>
      </c>
      <c r="H458" s="23" t="s">
        <v>182</v>
      </c>
      <c r="I458" s="27"/>
      <c r="J458" s="28"/>
      <c r="K458" s="27"/>
      <c r="L458" s="28"/>
      <c r="M458" s="27"/>
      <c r="N458" s="27"/>
      <c r="O458" s="27"/>
      <c r="P458" s="27"/>
      <c r="Q458" s="27"/>
      <c r="R458" s="28"/>
      <c r="S458" s="27" t="s">
        <v>48</v>
      </c>
    </row>
    <row r="459" spans="1:19" x14ac:dyDescent="0.25">
      <c r="A459" s="97"/>
      <c r="B459" s="66">
        <v>2016</v>
      </c>
      <c r="C459" s="15">
        <f t="shared" ref="C459:H460" si="175">C463+C467+C475+C479+C483+C487+C491</f>
        <v>73</v>
      </c>
      <c r="D459" s="15">
        <f t="shared" si="175"/>
        <v>46</v>
      </c>
      <c r="E459" s="15">
        <f t="shared" si="175"/>
        <v>319</v>
      </c>
      <c r="F459" s="15">
        <f t="shared" si="175"/>
        <v>236</v>
      </c>
      <c r="G459" s="15">
        <f t="shared" si="175"/>
        <v>270</v>
      </c>
      <c r="H459" s="15">
        <f t="shared" si="175"/>
        <v>118</v>
      </c>
      <c r="I459" s="15"/>
      <c r="J459" s="15"/>
      <c r="K459" s="15"/>
      <c r="L459" s="15"/>
      <c r="M459" s="15"/>
      <c r="N459" s="15"/>
      <c r="O459" s="15"/>
      <c r="P459" s="15"/>
      <c r="Q459" s="15"/>
      <c r="R459" s="29"/>
      <c r="S459" s="15">
        <f>S463+S467+S475+S479+S483+S487+S491</f>
        <v>1062</v>
      </c>
    </row>
    <row r="460" spans="1:19" x14ac:dyDescent="0.25">
      <c r="A460" s="105" t="s">
        <v>49</v>
      </c>
      <c r="B460" s="66">
        <v>2015</v>
      </c>
      <c r="C460" s="15">
        <f t="shared" si="175"/>
        <v>70</v>
      </c>
      <c r="D460" s="15">
        <f t="shared" si="175"/>
        <v>38</v>
      </c>
      <c r="E460" s="15">
        <f t="shared" si="175"/>
        <v>343</v>
      </c>
      <c r="F460" s="15">
        <f t="shared" si="175"/>
        <v>214</v>
      </c>
      <c r="G460" s="15">
        <f t="shared" si="175"/>
        <v>287</v>
      </c>
      <c r="H460" s="15">
        <f t="shared" si="175"/>
        <v>117</v>
      </c>
      <c r="I460" s="15"/>
      <c r="J460" s="15"/>
      <c r="K460" s="15"/>
      <c r="L460" s="15"/>
      <c r="M460" s="15"/>
      <c r="N460" s="15"/>
      <c r="O460" s="15"/>
      <c r="P460" s="15"/>
      <c r="Q460" s="15"/>
      <c r="R460" s="29"/>
      <c r="S460" s="15">
        <f>S464+S468+S476+S480+S484+S488+S492</f>
        <v>1069</v>
      </c>
    </row>
    <row r="461" spans="1:19" x14ac:dyDescent="0.25">
      <c r="A461" s="97"/>
      <c r="B461" s="67" t="s">
        <v>50</v>
      </c>
      <c r="C461" s="15">
        <f t="shared" ref="C461:H461" si="176">C459-C460</f>
        <v>3</v>
      </c>
      <c r="D461" s="21">
        <f t="shared" si="176"/>
        <v>8</v>
      </c>
      <c r="E461" s="15">
        <f t="shared" si="176"/>
        <v>-24</v>
      </c>
      <c r="F461" s="21">
        <f t="shared" si="176"/>
        <v>22</v>
      </c>
      <c r="G461" s="15">
        <f t="shared" si="176"/>
        <v>-17</v>
      </c>
      <c r="H461" s="21">
        <f t="shared" si="176"/>
        <v>1</v>
      </c>
      <c r="I461" s="15"/>
      <c r="J461" s="21"/>
      <c r="K461" s="15"/>
      <c r="L461" s="21"/>
      <c r="M461" s="15"/>
      <c r="N461" s="15"/>
      <c r="O461" s="15"/>
      <c r="P461" s="15"/>
      <c r="Q461" s="15"/>
      <c r="R461" s="21"/>
      <c r="S461" s="15">
        <f>S459-S460</f>
        <v>-7</v>
      </c>
    </row>
    <row r="462" spans="1:19" ht="13.8" thickBot="1" x14ac:dyDescent="0.3">
      <c r="A462" s="99"/>
      <c r="B462" s="68" t="s">
        <v>9</v>
      </c>
      <c r="C462" s="18">
        <f t="shared" ref="C462:H462" si="177">C461/C460</f>
        <v>4.2857142857142858E-2</v>
      </c>
      <c r="D462" s="18">
        <f t="shared" si="177"/>
        <v>0.21052631578947367</v>
      </c>
      <c r="E462" s="18">
        <f t="shared" si="177"/>
        <v>-6.9970845481049565E-2</v>
      </c>
      <c r="F462" s="30">
        <f t="shared" si="177"/>
        <v>0.10280373831775701</v>
      </c>
      <c r="G462" s="18">
        <f t="shared" si="177"/>
        <v>-5.9233449477351915E-2</v>
      </c>
      <c r="H462" s="30">
        <f t="shared" si="177"/>
        <v>8.5470085470085479E-3</v>
      </c>
      <c r="I462" s="18"/>
      <c r="J462" s="30"/>
      <c r="K462" s="18"/>
      <c r="L462" s="30"/>
      <c r="M462" s="18"/>
      <c r="N462" s="18"/>
      <c r="O462" s="18"/>
      <c r="P462" s="18"/>
      <c r="Q462" s="18"/>
      <c r="R462" s="30"/>
      <c r="S462" s="18">
        <f>S461/S460</f>
        <v>-6.5481758652946682E-3</v>
      </c>
    </row>
    <row r="463" spans="1:19" x14ac:dyDescent="0.25">
      <c r="A463" s="97"/>
      <c r="B463" s="66">
        <v>2016</v>
      </c>
      <c r="C463" s="15">
        <v>0</v>
      </c>
      <c r="D463" s="21">
        <v>2</v>
      </c>
      <c r="E463" s="15">
        <v>7</v>
      </c>
      <c r="F463" s="21">
        <v>3</v>
      </c>
      <c r="G463" s="15">
        <v>7</v>
      </c>
      <c r="H463" s="21">
        <v>1</v>
      </c>
      <c r="I463" s="15"/>
      <c r="J463" s="21"/>
      <c r="K463" s="15"/>
      <c r="L463" s="21"/>
      <c r="M463" s="15"/>
      <c r="N463" s="15"/>
      <c r="O463" s="15"/>
      <c r="P463" s="15"/>
      <c r="Q463" s="15"/>
      <c r="R463" s="21"/>
      <c r="S463" s="15">
        <f>C463+D463+E463+F463+G463+H463</f>
        <v>20</v>
      </c>
    </row>
    <row r="464" spans="1:19" x14ac:dyDescent="0.25">
      <c r="A464" s="100" t="s">
        <v>51</v>
      </c>
      <c r="B464" s="66">
        <v>2015</v>
      </c>
      <c r="C464" s="15">
        <v>1</v>
      </c>
      <c r="D464" s="21">
        <v>0</v>
      </c>
      <c r="E464" s="15">
        <v>4</v>
      </c>
      <c r="F464" s="21">
        <v>1</v>
      </c>
      <c r="G464" s="15">
        <v>11</v>
      </c>
      <c r="H464" s="21">
        <v>3</v>
      </c>
      <c r="I464" s="15"/>
      <c r="J464" s="21"/>
      <c r="K464" s="15"/>
      <c r="L464" s="21"/>
      <c r="M464" s="15"/>
      <c r="N464" s="15"/>
      <c r="O464" s="15"/>
      <c r="P464" s="15"/>
      <c r="Q464" s="15"/>
      <c r="R464" s="21"/>
      <c r="S464" s="15">
        <f>C464+D464+E464+F464+G464+H464</f>
        <v>20</v>
      </c>
    </row>
    <row r="465" spans="1:19" x14ac:dyDescent="0.25">
      <c r="A465" s="100" t="s">
        <v>52</v>
      </c>
      <c r="B465" s="67" t="s">
        <v>50</v>
      </c>
      <c r="C465" s="15">
        <f t="shared" ref="C465:H465" si="178">C463-C464</f>
        <v>-1</v>
      </c>
      <c r="D465" s="21">
        <f t="shared" si="178"/>
        <v>2</v>
      </c>
      <c r="E465" s="15">
        <f t="shared" si="178"/>
        <v>3</v>
      </c>
      <c r="F465" s="21">
        <f t="shared" si="178"/>
        <v>2</v>
      </c>
      <c r="G465" s="15">
        <f t="shared" si="178"/>
        <v>-4</v>
      </c>
      <c r="H465" s="21">
        <f t="shared" si="178"/>
        <v>-2</v>
      </c>
      <c r="I465" s="15"/>
      <c r="J465" s="21"/>
      <c r="K465" s="15"/>
      <c r="L465" s="21"/>
      <c r="M465" s="15"/>
      <c r="N465" s="15"/>
      <c r="O465" s="15"/>
      <c r="P465" s="15"/>
      <c r="Q465" s="15"/>
      <c r="R465" s="21"/>
      <c r="S465" s="15">
        <f>S463-S464</f>
        <v>0</v>
      </c>
    </row>
    <row r="466" spans="1:19" ht="13.8" thickBot="1" x14ac:dyDescent="0.3">
      <c r="A466" s="101"/>
      <c r="B466" s="68" t="s">
        <v>9</v>
      </c>
      <c r="C466" s="18">
        <f t="shared" ref="C466:H466" si="179">C465/C464</f>
        <v>-1</v>
      </c>
      <c r="D466" s="18" t="e">
        <f t="shared" si="179"/>
        <v>#DIV/0!</v>
      </c>
      <c r="E466" s="18">
        <f t="shared" si="179"/>
        <v>0.75</v>
      </c>
      <c r="F466" s="18">
        <f t="shared" si="179"/>
        <v>2</v>
      </c>
      <c r="G466" s="18">
        <f t="shared" si="179"/>
        <v>-0.36363636363636365</v>
      </c>
      <c r="H466" s="18">
        <f t="shared" si="179"/>
        <v>-0.66666666666666663</v>
      </c>
      <c r="I466" s="18"/>
      <c r="J466" s="30"/>
      <c r="K466" s="18"/>
      <c r="L466" s="30"/>
      <c r="M466" s="18"/>
      <c r="N466" s="18"/>
      <c r="O466" s="18"/>
      <c r="P466" s="18"/>
      <c r="Q466" s="18"/>
      <c r="R466" s="30"/>
      <c r="S466" s="18">
        <f>S465/S464</f>
        <v>0</v>
      </c>
    </row>
    <row r="467" spans="1:19" x14ac:dyDescent="0.25">
      <c r="A467" s="102"/>
      <c r="B467" s="66">
        <v>2016</v>
      </c>
      <c r="C467" s="15">
        <v>0</v>
      </c>
      <c r="D467" s="21">
        <v>0</v>
      </c>
      <c r="E467" s="15">
        <v>4</v>
      </c>
      <c r="F467" s="21">
        <v>0</v>
      </c>
      <c r="G467" s="15">
        <v>2</v>
      </c>
      <c r="H467" s="21">
        <v>1</v>
      </c>
      <c r="I467" s="15" t="s">
        <v>183</v>
      </c>
      <c r="J467" s="21"/>
      <c r="K467" s="15"/>
      <c r="L467" s="21"/>
      <c r="M467" s="15"/>
      <c r="N467" s="15"/>
      <c r="O467" s="15"/>
      <c r="P467" s="15"/>
      <c r="Q467" s="15"/>
      <c r="R467" s="21"/>
      <c r="S467" s="15">
        <f>C467+D467+E467+F467+G467+H467</f>
        <v>7</v>
      </c>
    </row>
    <row r="468" spans="1:19" x14ac:dyDescent="0.25">
      <c r="A468" s="100" t="s">
        <v>53</v>
      </c>
      <c r="B468" s="66">
        <v>2015</v>
      </c>
      <c r="C468" s="15">
        <v>0</v>
      </c>
      <c r="D468" s="21">
        <v>0</v>
      </c>
      <c r="E468" s="15">
        <v>0</v>
      </c>
      <c r="F468" s="21">
        <v>1</v>
      </c>
      <c r="G468" s="15">
        <v>2</v>
      </c>
      <c r="H468" s="21">
        <v>3</v>
      </c>
      <c r="I468" s="15"/>
      <c r="J468" s="21"/>
      <c r="K468" s="15"/>
      <c r="L468" s="21"/>
      <c r="M468" s="15"/>
      <c r="N468" s="15"/>
      <c r="O468" s="15"/>
      <c r="P468" s="15"/>
      <c r="Q468" s="15"/>
      <c r="R468" s="21"/>
      <c r="S468" s="15">
        <f>C468+D468+E468+F468+G468+H468</f>
        <v>6</v>
      </c>
    </row>
    <row r="469" spans="1:19" x14ac:dyDescent="0.25">
      <c r="A469" s="100" t="s">
        <v>54</v>
      </c>
      <c r="B469" s="67" t="s">
        <v>50</v>
      </c>
      <c r="C469" s="15">
        <f t="shared" ref="C469:H469" si="180">C467-C468</f>
        <v>0</v>
      </c>
      <c r="D469" s="21">
        <f t="shared" si="180"/>
        <v>0</v>
      </c>
      <c r="E469" s="15">
        <f t="shared" si="180"/>
        <v>4</v>
      </c>
      <c r="F469" s="21">
        <f t="shared" si="180"/>
        <v>-1</v>
      </c>
      <c r="G469" s="15">
        <f t="shared" si="180"/>
        <v>0</v>
      </c>
      <c r="H469" s="21">
        <f t="shared" si="180"/>
        <v>-2</v>
      </c>
      <c r="I469" s="15"/>
      <c r="J469" s="21"/>
      <c r="K469" s="15"/>
      <c r="L469" s="21"/>
      <c r="M469" s="15"/>
      <c r="N469" s="15"/>
      <c r="O469" s="15"/>
      <c r="P469" s="15"/>
      <c r="Q469" s="15"/>
      <c r="R469" s="21"/>
      <c r="S469" s="15">
        <f>S467-S468</f>
        <v>1</v>
      </c>
    </row>
    <row r="470" spans="1:19" ht="13.8" thickBot="1" x14ac:dyDescent="0.3">
      <c r="A470" s="101"/>
      <c r="B470" s="68" t="s">
        <v>9</v>
      </c>
      <c r="C470" s="18" t="e">
        <f t="shared" ref="C470:H470" si="181">C469/C468</f>
        <v>#DIV/0!</v>
      </c>
      <c r="D470" s="18" t="e">
        <f t="shared" si="181"/>
        <v>#DIV/0!</v>
      </c>
      <c r="E470" s="18" t="e">
        <f t="shared" si="181"/>
        <v>#DIV/0!</v>
      </c>
      <c r="F470" s="18">
        <f t="shared" si="181"/>
        <v>-1</v>
      </c>
      <c r="G470" s="18">
        <f t="shared" si="181"/>
        <v>0</v>
      </c>
      <c r="H470" s="18">
        <f t="shared" si="181"/>
        <v>-0.66666666666666663</v>
      </c>
      <c r="I470" s="18"/>
      <c r="J470" s="30"/>
      <c r="K470" s="18"/>
      <c r="L470" s="30"/>
      <c r="M470" s="18"/>
      <c r="N470" s="18"/>
      <c r="O470" s="18"/>
      <c r="P470" s="18"/>
      <c r="Q470" s="18"/>
      <c r="R470" s="30"/>
      <c r="S470" s="18">
        <f>S469/S468</f>
        <v>0.16666666666666666</v>
      </c>
    </row>
    <row r="471" spans="1:19" x14ac:dyDescent="0.25">
      <c r="A471" s="102"/>
      <c r="B471" s="66">
        <v>2016</v>
      </c>
      <c r="C471" s="15">
        <v>0</v>
      </c>
      <c r="D471" s="21">
        <v>0</v>
      </c>
      <c r="E471" s="15">
        <v>0</v>
      </c>
      <c r="F471" s="21">
        <v>0</v>
      </c>
      <c r="G471" s="15">
        <v>0</v>
      </c>
      <c r="H471" s="21">
        <v>0</v>
      </c>
      <c r="I471" s="15"/>
      <c r="J471" s="21"/>
      <c r="K471" s="15"/>
      <c r="L471" s="21"/>
      <c r="M471" s="15"/>
      <c r="N471" s="15"/>
      <c r="O471" s="15"/>
      <c r="P471" s="15"/>
      <c r="Q471" s="15"/>
      <c r="R471" s="21"/>
      <c r="S471" s="15">
        <f>C471+D471+E471+F471+G471+H471</f>
        <v>0</v>
      </c>
    </row>
    <row r="472" spans="1:19" x14ac:dyDescent="0.25">
      <c r="A472" s="194" t="s">
        <v>55</v>
      </c>
      <c r="B472" s="66">
        <v>2015</v>
      </c>
      <c r="C472" s="15">
        <v>0</v>
      </c>
      <c r="D472" s="21">
        <v>0</v>
      </c>
      <c r="E472" s="15">
        <v>0</v>
      </c>
      <c r="F472" s="21">
        <v>0</v>
      </c>
      <c r="G472" s="15">
        <v>0</v>
      </c>
      <c r="H472" s="21">
        <v>0</v>
      </c>
      <c r="I472" s="15"/>
      <c r="J472" s="21"/>
      <c r="K472" s="15"/>
      <c r="L472" s="21"/>
      <c r="M472" s="15"/>
      <c r="N472" s="15"/>
      <c r="O472" s="15"/>
      <c r="P472" s="15"/>
      <c r="Q472" s="15"/>
      <c r="R472" s="21"/>
      <c r="S472" s="15">
        <f>C472+D472+E472+F472+G472+H472</f>
        <v>0</v>
      </c>
    </row>
    <row r="473" spans="1:19" x14ac:dyDescent="0.25">
      <c r="A473" s="194" t="s">
        <v>56</v>
      </c>
      <c r="B473" s="67" t="s">
        <v>50</v>
      </c>
      <c r="C473" s="15">
        <f t="shared" ref="C473:H473" si="182">C471-C472</f>
        <v>0</v>
      </c>
      <c r="D473" s="21">
        <f t="shared" si="182"/>
        <v>0</v>
      </c>
      <c r="E473" s="15">
        <f t="shared" si="182"/>
        <v>0</v>
      </c>
      <c r="F473" s="21">
        <f t="shared" si="182"/>
        <v>0</v>
      </c>
      <c r="G473" s="15">
        <f t="shared" si="182"/>
        <v>0</v>
      </c>
      <c r="H473" s="15">
        <f t="shared" si="182"/>
        <v>0</v>
      </c>
      <c r="I473" s="15"/>
      <c r="J473" s="21"/>
      <c r="K473" s="15"/>
      <c r="L473" s="21"/>
      <c r="M473" s="15"/>
      <c r="N473" s="15"/>
      <c r="O473" s="15"/>
      <c r="P473" s="15"/>
      <c r="Q473" s="15"/>
      <c r="R473" s="21"/>
      <c r="S473" s="15">
        <f>S471-S472</f>
        <v>0</v>
      </c>
    </row>
    <row r="474" spans="1:19" ht="13.8" thickBot="1" x14ac:dyDescent="0.3">
      <c r="A474" s="101"/>
      <c r="B474" s="68" t="s">
        <v>9</v>
      </c>
      <c r="C474" s="18">
        <v>0</v>
      </c>
      <c r="D474" s="18">
        <v>0</v>
      </c>
      <c r="E474" s="18">
        <v>0</v>
      </c>
      <c r="F474" s="18">
        <v>0</v>
      </c>
      <c r="G474" s="18">
        <v>0</v>
      </c>
      <c r="H474" s="18">
        <v>0</v>
      </c>
      <c r="I474" s="18"/>
      <c r="J474" s="30"/>
      <c r="K474" s="18"/>
      <c r="L474" s="30"/>
      <c r="M474" s="18"/>
      <c r="N474" s="18"/>
      <c r="O474" s="18"/>
      <c r="P474" s="18"/>
      <c r="Q474" s="18"/>
      <c r="R474" s="30"/>
      <c r="S474" s="18">
        <v>0</v>
      </c>
    </row>
    <row r="475" spans="1:19" x14ac:dyDescent="0.25">
      <c r="A475" s="102" t="s">
        <v>184</v>
      </c>
      <c r="B475" s="66">
        <v>2016</v>
      </c>
      <c r="C475" s="15">
        <v>4</v>
      </c>
      <c r="D475" s="21">
        <v>0</v>
      </c>
      <c r="E475" s="15">
        <v>14</v>
      </c>
      <c r="F475" s="21">
        <v>13</v>
      </c>
      <c r="G475" s="15">
        <v>21</v>
      </c>
      <c r="H475" s="21">
        <v>2</v>
      </c>
      <c r="I475" s="15"/>
      <c r="J475" s="21"/>
      <c r="K475" s="15"/>
      <c r="L475" s="21"/>
      <c r="M475" s="15"/>
      <c r="N475" s="15"/>
      <c r="O475" s="15"/>
      <c r="P475" s="15"/>
      <c r="Q475" s="15"/>
      <c r="R475" s="21"/>
      <c r="S475" s="15">
        <f>C475+D475+E475+F475+G475+H475</f>
        <v>54</v>
      </c>
    </row>
    <row r="476" spans="1:19" x14ac:dyDescent="0.25">
      <c r="A476" s="100" t="s">
        <v>57</v>
      </c>
      <c r="B476" s="66">
        <v>2015</v>
      </c>
      <c r="C476" s="15">
        <v>1</v>
      </c>
      <c r="D476" s="21">
        <v>1</v>
      </c>
      <c r="E476" s="15">
        <v>17</v>
      </c>
      <c r="F476" s="21">
        <v>18</v>
      </c>
      <c r="G476" s="15">
        <v>24</v>
      </c>
      <c r="H476" s="21">
        <v>3</v>
      </c>
      <c r="I476" s="15"/>
      <c r="J476" s="21"/>
      <c r="K476" s="15"/>
      <c r="L476" s="21"/>
      <c r="M476" s="15"/>
      <c r="N476" s="15"/>
      <c r="O476" s="15"/>
      <c r="P476" s="15"/>
      <c r="Q476" s="15"/>
      <c r="R476" s="21"/>
      <c r="S476" s="15">
        <f>C476+D476+E476+F476+G476+H476</f>
        <v>64</v>
      </c>
    </row>
    <row r="477" spans="1:19" x14ac:dyDescent="0.25">
      <c r="A477" s="102"/>
      <c r="B477" s="67" t="s">
        <v>50</v>
      </c>
      <c r="C477" s="15">
        <f t="shared" ref="C477:H477" si="183">C475-C476</f>
        <v>3</v>
      </c>
      <c r="D477" s="21">
        <f t="shared" si="183"/>
        <v>-1</v>
      </c>
      <c r="E477" s="15">
        <f t="shared" si="183"/>
        <v>-3</v>
      </c>
      <c r="F477" s="21">
        <f t="shared" si="183"/>
        <v>-5</v>
      </c>
      <c r="G477" s="15">
        <f t="shared" si="183"/>
        <v>-3</v>
      </c>
      <c r="H477" s="15">
        <f t="shared" si="183"/>
        <v>-1</v>
      </c>
      <c r="I477" s="15"/>
      <c r="J477" s="21"/>
      <c r="K477" s="15"/>
      <c r="L477" s="21"/>
      <c r="M477" s="15"/>
      <c r="N477" s="15"/>
      <c r="O477" s="15"/>
      <c r="P477" s="15"/>
      <c r="Q477" s="15"/>
      <c r="R477" s="21"/>
      <c r="S477" s="15">
        <f>S475-S476</f>
        <v>-10</v>
      </c>
    </row>
    <row r="478" spans="1:19" ht="13.8" thickBot="1" x14ac:dyDescent="0.3">
      <c r="A478" s="101"/>
      <c r="B478" s="68" t="s">
        <v>9</v>
      </c>
      <c r="C478" s="18">
        <f t="shared" ref="C478:H478" si="184">C477/C476</f>
        <v>3</v>
      </c>
      <c r="D478" s="18">
        <f t="shared" si="184"/>
        <v>-1</v>
      </c>
      <c r="E478" s="18">
        <f t="shared" si="184"/>
        <v>-0.17647058823529413</v>
      </c>
      <c r="F478" s="18">
        <f t="shared" si="184"/>
        <v>-0.27777777777777779</v>
      </c>
      <c r="G478" s="18">
        <f t="shared" si="184"/>
        <v>-0.125</v>
      </c>
      <c r="H478" s="18">
        <f t="shared" si="184"/>
        <v>-0.33333333333333331</v>
      </c>
      <c r="I478" s="18"/>
      <c r="J478" s="30"/>
      <c r="K478" s="18"/>
      <c r="L478" s="30"/>
      <c r="M478" s="18"/>
      <c r="N478" s="18"/>
      <c r="O478" s="18"/>
      <c r="P478" s="18"/>
      <c r="Q478" s="18"/>
      <c r="R478" s="30"/>
      <c r="S478" s="18">
        <f>S477/S476</f>
        <v>-0.15625</v>
      </c>
    </row>
    <row r="479" spans="1:19" x14ac:dyDescent="0.25">
      <c r="A479" s="102"/>
      <c r="B479" s="66">
        <v>2016</v>
      </c>
      <c r="C479" s="15">
        <v>12</v>
      </c>
      <c r="D479" s="21">
        <v>2</v>
      </c>
      <c r="E479" s="15">
        <v>60</v>
      </c>
      <c r="F479" s="21">
        <v>20</v>
      </c>
      <c r="G479" s="15">
        <v>22</v>
      </c>
      <c r="H479" s="21">
        <v>23</v>
      </c>
      <c r="I479" s="15"/>
      <c r="J479" s="21"/>
      <c r="K479" s="15"/>
      <c r="L479" s="21"/>
      <c r="M479" s="15"/>
      <c r="N479" s="15"/>
      <c r="O479" s="15"/>
      <c r="P479" s="15"/>
      <c r="Q479" s="15"/>
      <c r="R479" s="21"/>
      <c r="S479" s="15">
        <f>C479+D479+E479+F479+G479+H479</f>
        <v>139</v>
      </c>
    </row>
    <row r="480" spans="1:19" x14ac:dyDescent="0.25">
      <c r="A480" s="100" t="s">
        <v>58</v>
      </c>
      <c r="B480" s="66">
        <v>2015</v>
      </c>
      <c r="C480" s="15">
        <v>12</v>
      </c>
      <c r="D480" s="21">
        <v>10</v>
      </c>
      <c r="E480" s="15">
        <v>46</v>
      </c>
      <c r="F480" s="21">
        <v>10</v>
      </c>
      <c r="G480" s="15">
        <v>34</v>
      </c>
      <c r="H480" s="21">
        <v>25</v>
      </c>
      <c r="I480" s="15"/>
      <c r="J480" s="21"/>
      <c r="K480" s="15"/>
      <c r="L480" s="21"/>
      <c r="M480" s="15"/>
      <c r="N480" s="15"/>
      <c r="O480" s="15"/>
      <c r="P480" s="15"/>
      <c r="Q480" s="15"/>
      <c r="R480" s="21"/>
      <c r="S480" s="15">
        <f>C480+D480+E480+F480+G480+H480</f>
        <v>137</v>
      </c>
    </row>
    <row r="481" spans="1:19" x14ac:dyDescent="0.25">
      <c r="A481" s="100" t="s">
        <v>59</v>
      </c>
      <c r="B481" s="67" t="s">
        <v>50</v>
      </c>
      <c r="C481" s="15">
        <f t="shared" ref="C481:H481" si="185">C479-C480</f>
        <v>0</v>
      </c>
      <c r="D481" s="21">
        <f t="shared" si="185"/>
        <v>-8</v>
      </c>
      <c r="E481" s="15">
        <f t="shared" si="185"/>
        <v>14</v>
      </c>
      <c r="F481" s="21">
        <f t="shared" si="185"/>
        <v>10</v>
      </c>
      <c r="G481" s="15">
        <f t="shared" si="185"/>
        <v>-12</v>
      </c>
      <c r="H481" s="21">
        <f t="shared" si="185"/>
        <v>-2</v>
      </c>
      <c r="I481" s="15"/>
      <c r="J481" s="21"/>
      <c r="K481" s="15"/>
      <c r="L481" s="21"/>
      <c r="M481" s="15"/>
      <c r="N481" s="15"/>
      <c r="O481" s="15"/>
      <c r="P481" s="15"/>
      <c r="Q481" s="15"/>
      <c r="R481" s="21"/>
      <c r="S481" s="15">
        <f>S479-S480</f>
        <v>2</v>
      </c>
    </row>
    <row r="482" spans="1:19" ht="13.8" thickBot="1" x14ac:dyDescent="0.3">
      <c r="A482" s="101"/>
      <c r="B482" s="68" t="s">
        <v>9</v>
      </c>
      <c r="C482" s="18">
        <f t="shared" ref="C482:H482" si="186">C481/C480</f>
        <v>0</v>
      </c>
      <c r="D482" s="18">
        <f t="shared" si="186"/>
        <v>-0.8</v>
      </c>
      <c r="E482" s="18">
        <f t="shared" si="186"/>
        <v>0.30434782608695654</v>
      </c>
      <c r="F482" s="18">
        <f t="shared" si="186"/>
        <v>1</v>
      </c>
      <c r="G482" s="18">
        <f t="shared" si="186"/>
        <v>-0.35294117647058826</v>
      </c>
      <c r="H482" s="18">
        <f t="shared" si="186"/>
        <v>-0.08</v>
      </c>
      <c r="I482" s="18"/>
      <c r="J482" s="30"/>
      <c r="K482" s="18"/>
      <c r="L482" s="30"/>
      <c r="M482" s="18"/>
      <c r="N482" s="18"/>
      <c r="O482" s="18"/>
      <c r="P482" s="18"/>
      <c r="Q482" s="18"/>
      <c r="R482" s="30"/>
      <c r="S482" s="18">
        <f>S481/S480</f>
        <v>1.4598540145985401E-2</v>
      </c>
    </row>
    <row r="483" spans="1:19" x14ac:dyDescent="0.25">
      <c r="A483" s="102"/>
      <c r="B483" s="66">
        <v>2016</v>
      </c>
      <c r="C483" s="15">
        <v>22</v>
      </c>
      <c r="D483" s="21">
        <v>17</v>
      </c>
      <c r="E483" s="15">
        <v>65</v>
      </c>
      <c r="F483" s="21">
        <v>60</v>
      </c>
      <c r="G483" s="15">
        <v>71</v>
      </c>
      <c r="H483" s="21">
        <v>34</v>
      </c>
      <c r="I483" s="15"/>
      <c r="J483" s="21"/>
      <c r="K483" s="15"/>
      <c r="L483" s="21"/>
      <c r="M483" s="15"/>
      <c r="N483" s="15"/>
      <c r="O483" s="15"/>
      <c r="P483" s="15"/>
      <c r="Q483" s="15"/>
      <c r="R483" s="21"/>
      <c r="S483" s="15">
        <f>C483+D483+E483+F483+G483+H483</f>
        <v>269</v>
      </c>
    </row>
    <row r="484" spans="1:19" x14ac:dyDescent="0.25">
      <c r="A484" s="103" t="s">
        <v>60</v>
      </c>
      <c r="B484" s="66">
        <v>2015</v>
      </c>
      <c r="C484" s="15">
        <v>19</v>
      </c>
      <c r="D484" s="21">
        <v>11</v>
      </c>
      <c r="E484" s="15">
        <v>57</v>
      </c>
      <c r="F484" s="21">
        <v>46</v>
      </c>
      <c r="G484" s="15">
        <v>79</v>
      </c>
      <c r="H484" s="21">
        <v>38</v>
      </c>
      <c r="I484" s="15"/>
      <c r="J484" s="21"/>
      <c r="K484" s="15"/>
      <c r="L484" s="21"/>
      <c r="M484" s="15"/>
      <c r="N484" s="15"/>
      <c r="O484" s="15"/>
      <c r="P484" s="15"/>
      <c r="Q484" s="15"/>
      <c r="R484" s="21"/>
      <c r="S484" s="15">
        <f>C484+D484+E484+F484+G484+H484</f>
        <v>250</v>
      </c>
    </row>
    <row r="485" spans="1:19" x14ac:dyDescent="0.25">
      <c r="A485" s="102"/>
      <c r="B485" s="67" t="s">
        <v>50</v>
      </c>
      <c r="C485" s="15">
        <f t="shared" ref="C485:H485" si="187">C483-C484</f>
        <v>3</v>
      </c>
      <c r="D485" s="21">
        <f t="shared" si="187"/>
        <v>6</v>
      </c>
      <c r="E485" s="15">
        <f t="shared" si="187"/>
        <v>8</v>
      </c>
      <c r="F485" s="21">
        <f t="shared" si="187"/>
        <v>14</v>
      </c>
      <c r="G485" s="15">
        <f t="shared" si="187"/>
        <v>-8</v>
      </c>
      <c r="H485" s="21">
        <f t="shared" si="187"/>
        <v>-4</v>
      </c>
      <c r="I485" s="15"/>
      <c r="J485" s="21"/>
      <c r="K485" s="15"/>
      <c r="L485" s="21"/>
      <c r="M485" s="15"/>
      <c r="N485" s="15"/>
      <c r="O485" s="15"/>
      <c r="P485" s="15"/>
      <c r="Q485" s="15"/>
      <c r="R485" s="21"/>
      <c r="S485" s="15">
        <f>S483-S484</f>
        <v>19</v>
      </c>
    </row>
    <row r="486" spans="1:19" ht="13.8" thickBot="1" x14ac:dyDescent="0.3">
      <c r="A486" s="101"/>
      <c r="B486" s="68" t="s">
        <v>9</v>
      </c>
      <c r="C486" s="18">
        <f t="shared" ref="C486:H486" si="188">C485/C484</f>
        <v>0.15789473684210525</v>
      </c>
      <c r="D486" s="18">
        <f>D485/D484</f>
        <v>0.54545454545454541</v>
      </c>
      <c r="E486" s="18">
        <f t="shared" si="188"/>
        <v>0.14035087719298245</v>
      </c>
      <c r="F486" s="30">
        <f t="shared" si="188"/>
        <v>0.30434782608695654</v>
      </c>
      <c r="G486" s="18">
        <f t="shared" si="188"/>
        <v>-0.10126582278481013</v>
      </c>
      <c r="H486" s="30">
        <f t="shared" si="188"/>
        <v>-0.10526315789473684</v>
      </c>
      <c r="I486" s="18"/>
      <c r="J486" s="30"/>
      <c r="K486" s="18"/>
      <c r="L486" s="30"/>
      <c r="M486" s="18"/>
      <c r="N486" s="18"/>
      <c r="O486" s="18"/>
      <c r="P486" s="18"/>
      <c r="Q486" s="18"/>
      <c r="R486" s="30"/>
      <c r="S486" s="18">
        <f>S485/S484</f>
        <v>7.5999999999999998E-2</v>
      </c>
    </row>
    <row r="487" spans="1:19" x14ac:dyDescent="0.25">
      <c r="A487" s="102"/>
      <c r="B487" s="66">
        <v>2016</v>
      </c>
      <c r="C487" s="15">
        <v>33</v>
      </c>
      <c r="D487" s="21">
        <v>23</v>
      </c>
      <c r="E487" s="15">
        <v>160</v>
      </c>
      <c r="F487" s="21">
        <v>129</v>
      </c>
      <c r="G487" s="15">
        <v>131</v>
      </c>
      <c r="H487" s="21">
        <v>56</v>
      </c>
      <c r="I487" s="15"/>
      <c r="J487" s="21"/>
      <c r="K487" s="15"/>
      <c r="L487" s="21"/>
      <c r="M487" s="15"/>
      <c r="N487" s="15"/>
      <c r="O487" s="15"/>
      <c r="P487" s="15"/>
      <c r="Q487" s="15"/>
      <c r="R487" s="21"/>
      <c r="S487" s="15">
        <f>C487+D487+E487+F487+G487+H487</f>
        <v>532</v>
      </c>
    </row>
    <row r="488" spans="1:19" x14ac:dyDescent="0.25">
      <c r="A488" s="100" t="s">
        <v>61</v>
      </c>
      <c r="B488" s="66">
        <v>2015</v>
      </c>
      <c r="C488" s="15">
        <v>31</v>
      </c>
      <c r="D488" s="21">
        <v>15</v>
      </c>
      <c r="E488" s="15">
        <v>200</v>
      </c>
      <c r="F488" s="21">
        <v>133</v>
      </c>
      <c r="G488" s="15">
        <v>121</v>
      </c>
      <c r="H488" s="21">
        <v>43</v>
      </c>
      <c r="I488" s="15"/>
      <c r="J488" s="21"/>
      <c r="K488" s="15"/>
      <c r="L488" s="21"/>
      <c r="M488" s="15"/>
      <c r="N488" s="15"/>
      <c r="O488" s="15"/>
      <c r="P488" s="15"/>
      <c r="Q488" s="15"/>
      <c r="R488" s="21"/>
      <c r="S488" s="15">
        <f>C488+D488+E488+F488+G488+H488</f>
        <v>543</v>
      </c>
    </row>
    <row r="489" spans="1:19" x14ac:dyDescent="0.25">
      <c r="A489" s="100" t="s">
        <v>62</v>
      </c>
      <c r="B489" s="67" t="s">
        <v>50</v>
      </c>
      <c r="C489" s="15">
        <f t="shared" ref="C489:H489" si="189">C487-C488</f>
        <v>2</v>
      </c>
      <c r="D489" s="21">
        <f t="shared" si="189"/>
        <v>8</v>
      </c>
      <c r="E489" s="15">
        <f t="shared" si="189"/>
        <v>-40</v>
      </c>
      <c r="F489" s="21">
        <f t="shared" si="189"/>
        <v>-4</v>
      </c>
      <c r="G489" s="15">
        <f t="shared" si="189"/>
        <v>10</v>
      </c>
      <c r="H489" s="21">
        <f t="shared" si="189"/>
        <v>13</v>
      </c>
      <c r="I489" s="15"/>
      <c r="J489" s="21"/>
      <c r="K489" s="15"/>
      <c r="L489" s="21"/>
      <c r="M489" s="15"/>
      <c r="N489" s="15"/>
      <c r="O489" s="15"/>
      <c r="P489" s="15"/>
      <c r="Q489" s="15"/>
      <c r="R489" s="21"/>
      <c r="S489" s="15">
        <f>S487-S488</f>
        <v>-11</v>
      </c>
    </row>
    <row r="490" spans="1:19" ht="13.8" thickBot="1" x14ac:dyDescent="0.3">
      <c r="A490" s="101"/>
      <c r="B490" s="68" t="s">
        <v>9</v>
      </c>
      <c r="C490" s="18">
        <f t="shared" ref="C490:H490" si="190">C489/C488</f>
        <v>6.4516129032258063E-2</v>
      </c>
      <c r="D490" s="18">
        <f>D489/D488</f>
        <v>0.53333333333333333</v>
      </c>
      <c r="E490" s="18">
        <f t="shared" si="190"/>
        <v>-0.2</v>
      </c>
      <c r="F490" s="30">
        <f t="shared" si="190"/>
        <v>-3.007518796992481E-2</v>
      </c>
      <c r="G490" s="18">
        <f t="shared" si="190"/>
        <v>8.2644628099173556E-2</v>
      </c>
      <c r="H490" s="30">
        <f t="shared" si="190"/>
        <v>0.30232558139534882</v>
      </c>
      <c r="I490" s="18"/>
      <c r="J490" s="30"/>
      <c r="K490" s="18"/>
      <c r="L490" s="30"/>
      <c r="M490" s="18"/>
      <c r="N490" s="18"/>
      <c r="O490" s="18"/>
      <c r="P490" s="18"/>
      <c r="Q490" s="18"/>
      <c r="R490" s="30"/>
      <c r="S490" s="18">
        <f>S489/S488</f>
        <v>-2.0257826887661142E-2</v>
      </c>
    </row>
    <row r="491" spans="1:19" x14ac:dyDescent="0.25">
      <c r="A491" s="102"/>
      <c r="B491" s="66">
        <v>2016</v>
      </c>
      <c r="C491" s="15">
        <v>2</v>
      </c>
      <c r="D491" s="21">
        <v>2</v>
      </c>
      <c r="E491" s="15">
        <v>9</v>
      </c>
      <c r="F491" s="21">
        <v>11</v>
      </c>
      <c r="G491" s="15">
        <v>16</v>
      </c>
      <c r="H491" s="21">
        <v>1</v>
      </c>
      <c r="I491" s="15"/>
      <c r="J491" s="21"/>
      <c r="K491" s="15"/>
      <c r="L491" s="21"/>
      <c r="M491" s="15"/>
      <c r="N491" s="15"/>
      <c r="O491" s="15"/>
      <c r="P491" s="15"/>
      <c r="Q491" s="15"/>
      <c r="R491" s="21"/>
      <c r="S491" s="15">
        <f>C491+D491+E491+F491+G491+H491</f>
        <v>41</v>
      </c>
    </row>
    <row r="492" spans="1:19" x14ac:dyDescent="0.25">
      <c r="A492" s="100" t="s">
        <v>63</v>
      </c>
      <c r="B492" s="66">
        <v>2015</v>
      </c>
      <c r="C492" s="15">
        <v>6</v>
      </c>
      <c r="D492" s="21">
        <v>1</v>
      </c>
      <c r="E492" s="15">
        <v>19</v>
      </c>
      <c r="F492" s="21">
        <v>5</v>
      </c>
      <c r="G492" s="15">
        <v>16</v>
      </c>
      <c r="H492" s="21">
        <v>2</v>
      </c>
      <c r="I492" s="15"/>
      <c r="J492" s="21"/>
      <c r="K492" s="15"/>
      <c r="L492" s="21"/>
      <c r="M492" s="15"/>
      <c r="N492" s="15"/>
      <c r="O492" s="15"/>
      <c r="P492" s="15"/>
      <c r="Q492" s="15"/>
      <c r="R492" s="21"/>
      <c r="S492" s="15">
        <f>C492+D492+E492+F492+G492+H492</f>
        <v>49</v>
      </c>
    </row>
    <row r="493" spans="1:19" x14ac:dyDescent="0.25">
      <c r="A493" s="100" t="s">
        <v>64</v>
      </c>
      <c r="B493" s="67" t="s">
        <v>50</v>
      </c>
      <c r="C493" s="15">
        <f t="shared" ref="C493:H493" si="191">C491-C492</f>
        <v>-4</v>
      </c>
      <c r="D493" s="21">
        <f t="shared" si="191"/>
        <v>1</v>
      </c>
      <c r="E493" s="15">
        <f t="shared" si="191"/>
        <v>-10</v>
      </c>
      <c r="F493" s="21">
        <f t="shared" si="191"/>
        <v>6</v>
      </c>
      <c r="G493" s="15">
        <f t="shared" si="191"/>
        <v>0</v>
      </c>
      <c r="H493" s="21">
        <f t="shared" si="191"/>
        <v>-1</v>
      </c>
      <c r="I493" s="15"/>
      <c r="J493" s="21"/>
      <c r="K493" s="15"/>
      <c r="L493" s="21"/>
      <c r="M493" s="15"/>
      <c r="N493" s="15"/>
      <c r="O493" s="15"/>
      <c r="P493" s="15"/>
      <c r="Q493" s="15"/>
      <c r="R493" s="21"/>
      <c r="S493" s="15">
        <f>S491-S492</f>
        <v>-8</v>
      </c>
    </row>
    <row r="494" spans="1:19" ht="13.8" thickBot="1" x14ac:dyDescent="0.3">
      <c r="A494" s="101"/>
      <c r="B494" s="68" t="s">
        <v>9</v>
      </c>
      <c r="C494" s="18">
        <f t="shared" ref="C494:H494" si="192">C493/C492</f>
        <v>-0.66666666666666663</v>
      </c>
      <c r="D494" s="18">
        <f t="shared" si="192"/>
        <v>1</v>
      </c>
      <c r="E494" s="18">
        <f t="shared" si="192"/>
        <v>-0.52631578947368418</v>
      </c>
      <c r="F494" s="18">
        <f t="shared" si="192"/>
        <v>1.2</v>
      </c>
      <c r="G494" s="18">
        <f t="shared" si="192"/>
        <v>0</v>
      </c>
      <c r="H494" s="18">
        <f t="shared" si="192"/>
        <v>-0.5</v>
      </c>
      <c r="I494" s="18"/>
      <c r="J494" s="30"/>
      <c r="K494" s="18"/>
      <c r="L494" s="30"/>
      <c r="M494" s="18"/>
      <c r="N494" s="18"/>
      <c r="O494" s="18"/>
      <c r="P494" s="18"/>
      <c r="Q494" s="18"/>
      <c r="R494" s="30"/>
      <c r="S494" s="18">
        <f>S493/S492</f>
        <v>-0.16326530612244897</v>
      </c>
    </row>
    <row r="495" spans="1:19" ht="13.8" thickBot="1" x14ac:dyDescent="0.3">
      <c r="A495" s="104" t="s">
        <v>185</v>
      </c>
      <c r="B495" s="20"/>
      <c r="C495" s="20"/>
      <c r="D495" s="20"/>
      <c r="E495" s="20"/>
      <c r="F495" s="20"/>
      <c r="G495" s="20"/>
      <c r="H495" s="20"/>
      <c r="I495" s="20"/>
      <c r="J495" s="20"/>
      <c r="K495" s="20"/>
      <c r="L495" s="20"/>
      <c r="M495" s="20"/>
      <c r="N495" s="20"/>
      <c r="O495" s="20"/>
      <c r="P495" s="20"/>
      <c r="Q495" s="20"/>
      <c r="R495" s="20"/>
      <c r="S495" s="20"/>
    </row>
    <row r="496" spans="1:19" ht="13.8" thickBot="1" x14ac:dyDescent="0.3">
      <c r="A496" s="96"/>
      <c r="B496" s="65"/>
      <c r="C496" s="22" t="s">
        <v>186</v>
      </c>
      <c r="D496" s="22" t="s">
        <v>187</v>
      </c>
      <c r="E496" s="23" t="s">
        <v>188</v>
      </c>
      <c r="F496" s="22" t="s">
        <v>189</v>
      </c>
      <c r="G496" s="22" t="s">
        <v>190</v>
      </c>
      <c r="H496" s="28" t="s">
        <v>2</v>
      </c>
      <c r="I496" s="27"/>
      <c r="J496" s="28"/>
      <c r="K496" s="27"/>
      <c r="L496" s="28"/>
      <c r="M496" s="27"/>
      <c r="N496" s="27"/>
      <c r="O496" s="27"/>
      <c r="P496" s="27"/>
      <c r="Q496" s="27"/>
      <c r="R496" s="28"/>
      <c r="S496" s="27" t="s">
        <v>48</v>
      </c>
    </row>
    <row r="497" spans="1:19" x14ac:dyDescent="0.25">
      <c r="A497" s="97"/>
      <c r="B497" s="66">
        <v>2016</v>
      </c>
      <c r="C497" s="15">
        <f t="shared" ref="C497:G498" si="193">C501+C505+C513+C517+C521+C525+C529</f>
        <v>141</v>
      </c>
      <c r="D497" s="15">
        <f t="shared" si="193"/>
        <v>229</v>
      </c>
      <c r="E497" s="15">
        <f t="shared" si="193"/>
        <v>209</v>
      </c>
      <c r="F497" s="15">
        <f t="shared" si="193"/>
        <v>139</v>
      </c>
      <c r="G497" s="15">
        <f t="shared" si="193"/>
        <v>140</v>
      </c>
      <c r="H497" s="15"/>
      <c r="I497" s="15"/>
      <c r="J497" s="15"/>
      <c r="K497" s="15"/>
      <c r="L497" s="15"/>
      <c r="M497" s="15"/>
      <c r="N497" s="15"/>
      <c r="O497" s="15"/>
      <c r="P497" s="15"/>
      <c r="Q497" s="15"/>
      <c r="R497" s="29"/>
      <c r="S497" s="15">
        <f>S501+S505+S513+S517+S521+S525+S529</f>
        <v>858</v>
      </c>
    </row>
    <row r="498" spans="1:19" x14ac:dyDescent="0.25">
      <c r="A498" s="105" t="s">
        <v>49</v>
      </c>
      <c r="B498" s="66">
        <v>2015</v>
      </c>
      <c r="C498" s="15">
        <f t="shared" si="193"/>
        <v>126</v>
      </c>
      <c r="D498" s="15">
        <f t="shared" si="193"/>
        <v>260</v>
      </c>
      <c r="E498" s="15">
        <f t="shared" si="193"/>
        <v>190</v>
      </c>
      <c r="F498" s="15">
        <f t="shared" si="193"/>
        <v>157</v>
      </c>
      <c r="G498" s="15">
        <f t="shared" si="193"/>
        <v>171</v>
      </c>
      <c r="H498" s="15"/>
      <c r="I498" s="15"/>
      <c r="J498" s="15"/>
      <c r="K498" s="15"/>
      <c r="L498" s="15"/>
      <c r="M498" s="15"/>
      <c r="N498" s="15"/>
      <c r="O498" s="15"/>
      <c r="P498" s="15"/>
      <c r="Q498" s="15"/>
      <c r="R498" s="29"/>
      <c r="S498" s="15">
        <f>S502+S506+S514+S518+S522+S526+S530</f>
        <v>904</v>
      </c>
    </row>
    <row r="499" spans="1:19" x14ac:dyDescent="0.25">
      <c r="A499" s="97"/>
      <c r="B499" s="67" t="s">
        <v>50</v>
      </c>
      <c r="C499" s="15">
        <f>C497-C498</f>
        <v>15</v>
      </c>
      <c r="D499" s="15">
        <f>D497-D498</f>
        <v>-31</v>
      </c>
      <c r="E499" s="21">
        <f>E497-E498</f>
        <v>19</v>
      </c>
      <c r="F499" s="15">
        <f>F497-F498</f>
        <v>-18</v>
      </c>
      <c r="G499" s="15">
        <f>G497-G498</f>
        <v>-31</v>
      </c>
      <c r="H499" s="21"/>
      <c r="I499" s="15"/>
      <c r="J499" s="21"/>
      <c r="K499" s="15"/>
      <c r="L499" s="21"/>
      <c r="M499" s="15"/>
      <c r="N499" s="15"/>
      <c r="O499" s="15"/>
      <c r="P499" s="15"/>
      <c r="Q499" s="15"/>
      <c r="R499" s="21"/>
      <c r="S499" s="15">
        <f>S497-S498</f>
        <v>-46</v>
      </c>
    </row>
    <row r="500" spans="1:19" ht="13.8" thickBot="1" x14ac:dyDescent="0.3">
      <c r="A500" s="99"/>
      <c r="B500" s="68" t="s">
        <v>9</v>
      </c>
      <c r="C500" s="18">
        <f>C499/C498</f>
        <v>0.11904761904761904</v>
      </c>
      <c r="D500" s="18">
        <f>D499/D498</f>
        <v>-0.11923076923076924</v>
      </c>
      <c r="E500" s="30">
        <f>E499/E498</f>
        <v>0.1</v>
      </c>
      <c r="F500" s="18">
        <f>F499/F498</f>
        <v>-0.11464968152866242</v>
      </c>
      <c r="G500" s="18">
        <f>G499/G498</f>
        <v>-0.18128654970760233</v>
      </c>
      <c r="H500" s="30"/>
      <c r="I500" s="18"/>
      <c r="J500" s="30"/>
      <c r="K500" s="18"/>
      <c r="L500" s="30"/>
      <c r="M500" s="18"/>
      <c r="N500" s="18"/>
      <c r="O500" s="18"/>
      <c r="P500" s="18"/>
      <c r="Q500" s="18"/>
      <c r="R500" s="30"/>
      <c r="S500" s="18">
        <f>S499/S498</f>
        <v>-5.0884955752212392E-2</v>
      </c>
    </row>
    <row r="501" spans="1:19" x14ac:dyDescent="0.25">
      <c r="A501" s="97"/>
      <c r="B501" s="66">
        <v>2016</v>
      </c>
      <c r="C501" s="15">
        <v>5</v>
      </c>
      <c r="D501" s="15">
        <v>3</v>
      </c>
      <c r="E501" s="21">
        <v>3</v>
      </c>
      <c r="F501" s="15">
        <v>3</v>
      </c>
      <c r="G501" s="15">
        <v>1</v>
      </c>
      <c r="H501" s="21"/>
      <c r="I501" s="15"/>
      <c r="J501" s="21"/>
      <c r="K501" s="15"/>
      <c r="L501" s="21"/>
      <c r="M501" s="15"/>
      <c r="N501" s="15"/>
      <c r="O501" s="15"/>
      <c r="P501" s="15"/>
      <c r="Q501" s="15"/>
      <c r="R501" s="21"/>
      <c r="S501" s="15">
        <f>C501+D501+E501+F501+G501</f>
        <v>15</v>
      </c>
    </row>
    <row r="502" spans="1:19" x14ac:dyDescent="0.25">
      <c r="A502" s="100" t="s">
        <v>51</v>
      </c>
      <c r="B502" s="66">
        <v>2015</v>
      </c>
      <c r="C502" s="15">
        <v>5</v>
      </c>
      <c r="D502" s="15">
        <v>2</v>
      </c>
      <c r="E502" s="21">
        <v>3</v>
      </c>
      <c r="F502" s="15">
        <v>1</v>
      </c>
      <c r="G502" s="15">
        <v>2</v>
      </c>
      <c r="H502" s="21"/>
      <c r="I502" s="15"/>
      <c r="J502" s="21"/>
      <c r="K502" s="15"/>
      <c r="L502" s="21"/>
      <c r="M502" s="15"/>
      <c r="N502" s="15"/>
      <c r="O502" s="15"/>
      <c r="P502" s="15"/>
      <c r="Q502" s="15"/>
      <c r="R502" s="21"/>
      <c r="S502" s="15">
        <f>C502+D502+E502+F502+G502</f>
        <v>13</v>
      </c>
    </row>
    <row r="503" spans="1:19" x14ac:dyDescent="0.25">
      <c r="A503" s="100" t="s">
        <v>52</v>
      </c>
      <c r="B503" s="67" t="s">
        <v>50</v>
      </c>
      <c r="C503" s="15">
        <f>C501-C502</f>
        <v>0</v>
      </c>
      <c r="D503" s="15">
        <f>D501-D502</f>
        <v>1</v>
      </c>
      <c r="E503" s="21">
        <f>E501-E502</f>
        <v>0</v>
      </c>
      <c r="F503" s="15">
        <f>F501-F502</f>
        <v>2</v>
      </c>
      <c r="G503" s="15">
        <f>G501-G502</f>
        <v>-1</v>
      </c>
      <c r="H503" s="21"/>
      <c r="I503" s="15"/>
      <c r="J503" s="21"/>
      <c r="K503" s="15"/>
      <c r="L503" s="21"/>
      <c r="M503" s="15"/>
      <c r="N503" s="15"/>
      <c r="O503" s="15"/>
      <c r="P503" s="15"/>
      <c r="Q503" s="15"/>
      <c r="R503" s="21"/>
      <c r="S503" s="15">
        <f>S501-S502</f>
        <v>2</v>
      </c>
    </row>
    <row r="504" spans="1:19" ht="13.8" thickBot="1" x14ac:dyDescent="0.3">
      <c r="A504" s="101"/>
      <c r="B504" s="68" t="s">
        <v>9</v>
      </c>
      <c r="C504" s="30">
        <f>C503/C502</f>
        <v>0</v>
      </c>
      <c r="D504" s="30">
        <f>D503/D502</f>
        <v>0.5</v>
      </c>
      <c r="E504" s="30">
        <f>E503/E502</f>
        <v>0</v>
      </c>
      <c r="F504" s="30">
        <f>F503/F502</f>
        <v>2</v>
      </c>
      <c r="G504" s="32">
        <f>G503/G502</f>
        <v>-0.5</v>
      </c>
      <c r="H504" s="30"/>
      <c r="I504" s="18"/>
      <c r="J504" s="30"/>
      <c r="K504" s="18"/>
      <c r="L504" s="30"/>
      <c r="M504" s="18"/>
      <c r="N504" s="18"/>
      <c r="O504" s="18"/>
      <c r="P504" s="18"/>
      <c r="Q504" s="18"/>
      <c r="R504" s="30"/>
      <c r="S504" s="18">
        <f>S503/S502</f>
        <v>0.15384615384615385</v>
      </c>
    </row>
    <row r="505" spans="1:19" x14ac:dyDescent="0.25">
      <c r="A505" s="102"/>
      <c r="B505" s="66">
        <v>2016</v>
      </c>
      <c r="C505" s="15">
        <v>0</v>
      </c>
      <c r="D505" s="15">
        <v>1</v>
      </c>
      <c r="E505" s="21">
        <v>0</v>
      </c>
      <c r="F505" s="15">
        <v>0</v>
      </c>
      <c r="G505" s="15">
        <v>1</v>
      </c>
      <c r="H505" s="21"/>
      <c r="I505" s="15" t="s">
        <v>183</v>
      </c>
      <c r="J505" s="21"/>
      <c r="K505" s="15"/>
      <c r="L505" s="21"/>
      <c r="M505" s="15"/>
      <c r="N505" s="15"/>
      <c r="O505" s="15"/>
      <c r="P505" s="15"/>
      <c r="Q505" s="15"/>
      <c r="R505" s="21"/>
      <c r="S505" s="15">
        <f>C505+D505+E505+F505+G505</f>
        <v>2</v>
      </c>
    </row>
    <row r="506" spans="1:19" x14ac:dyDescent="0.25">
      <c r="A506" s="100" t="s">
        <v>53</v>
      </c>
      <c r="B506" s="66">
        <v>2015</v>
      </c>
      <c r="C506" s="15">
        <v>0</v>
      </c>
      <c r="D506" s="15">
        <v>0</v>
      </c>
      <c r="E506" s="21">
        <v>0</v>
      </c>
      <c r="F506" s="15">
        <v>1</v>
      </c>
      <c r="G506" s="15">
        <v>0</v>
      </c>
      <c r="H506" s="21"/>
      <c r="I506" s="15"/>
      <c r="J506" s="21"/>
      <c r="K506" s="15"/>
      <c r="L506" s="21"/>
      <c r="M506" s="15"/>
      <c r="N506" s="15"/>
      <c r="O506" s="15"/>
      <c r="P506" s="15"/>
      <c r="Q506" s="15"/>
      <c r="R506" s="21"/>
      <c r="S506" s="15">
        <f>C506+D506+E506+F506+G506</f>
        <v>1</v>
      </c>
    </row>
    <row r="507" spans="1:19" x14ac:dyDescent="0.25">
      <c r="A507" s="100" t="s">
        <v>54</v>
      </c>
      <c r="B507" s="67" t="s">
        <v>50</v>
      </c>
      <c r="C507" s="15">
        <f>C505-C506</f>
        <v>0</v>
      </c>
      <c r="D507" s="15">
        <f>D505-D506</f>
        <v>1</v>
      </c>
      <c r="E507" s="35">
        <f>E505-E506</f>
        <v>0</v>
      </c>
      <c r="F507" s="15">
        <f>F505-F506</f>
        <v>-1</v>
      </c>
      <c r="G507" s="15">
        <f>G505-G506</f>
        <v>1</v>
      </c>
      <c r="H507" s="21"/>
      <c r="I507" s="15"/>
      <c r="J507" s="21"/>
      <c r="K507" s="15"/>
      <c r="L507" s="21"/>
      <c r="M507" s="15"/>
      <c r="N507" s="15"/>
      <c r="O507" s="15"/>
      <c r="P507" s="15"/>
      <c r="Q507" s="15"/>
      <c r="R507" s="21"/>
      <c r="S507" s="15">
        <f>S505-S506</f>
        <v>1</v>
      </c>
    </row>
    <row r="508" spans="1:19" ht="13.8" thickBot="1" x14ac:dyDescent="0.3">
      <c r="A508" s="101"/>
      <c r="B508" s="68" t="s">
        <v>9</v>
      </c>
      <c r="C508" s="30" t="e">
        <f>C507/C506</f>
        <v>#DIV/0!</v>
      </c>
      <c r="D508" s="30" t="e">
        <f>D507/D506</f>
        <v>#DIV/0!</v>
      </c>
      <c r="E508" s="30" t="e">
        <f>E507/E506</f>
        <v>#DIV/0!</v>
      </c>
      <c r="F508" s="30">
        <f>F507/F506</f>
        <v>-1</v>
      </c>
      <c r="G508" s="30" t="e">
        <f>G507/G506</f>
        <v>#DIV/0!</v>
      </c>
      <c r="H508" s="30"/>
      <c r="I508" s="18"/>
      <c r="J508" s="30"/>
      <c r="K508" s="18"/>
      <c r="L508" s="30"/>
      <c r="M508" s="18"/>
      <c r="N508" s="18"/>
      <c r="O508" s="18"/>
      <c r="P508" s="18"/>
      <c r="Q508" s="18"/>
      <c r="R508" s="30"/>
      <c r="S508" s="18">
        <f>S507/S506</f>
        <v>1</v>
      </c>
    </row>
    <row r="509" spans="1:19" x14ac:dyDescent="0.25">
      <c r="A509" s="102"/>
      <c r="B509" s="66">
        <v>2016</v>
      </c>
      <c r="C509" s="15">
        <v>0</v>
      </c>
      <c r="D509" s="15">
        <v>0</v>
      </c>
      <c r="E509" s="21">
        <v>0</v>
      </c>
      <c r="F509" s="15">
        <v>0</v>
      </c>
      <c r="G509" s="15">
        <v>0</v>
      </c>
      <c r="H509" s="21"/>
      <c r="I509" s="15"/>
      <c r="J509" s="21"/>
      <c r="K509" s="15"/>
      <c r="L509" s="21"/>
      <c r="M509" s="15"/>
      <c r="N509" s="15"/>
      <c r="O509" s="15"/>
      <c r="P509" s="15"/>
      <c r="Q509" s="15"/>
      <c r="R509" s="21"/>
      <c r="S509" s="15">
        <f>C509+D509+E509+F509+G509</f>
        <v>0</v>
      </c>
    </row>
    <row r="510" spans="1:19" x14ac:dyDescent="0.25">
      <c r="A510" s="194" t="s">
        <v>55</v>
      </c>
      <c r="B510" s="66">
        <v>2015</v>
      </c>
      <c r="C510" s="15">
        <v>0</v>
      </c>
      <c r="D510" s="15">
        <v>0</v>
      </c>
      <c r="E510" s="21">
        <v>0</v>
      </c>
      <c r="F510" s="15">
        <v>0</v>
      </c>
      <c r="G510" s="15">
        <v>0</v>
      </c>
      <c r="H510" s="21"/>
      <c r="I510" s="15"/>
      <c r="J510" s="21"/>
      <c r="K510" s="15"/>
      <c r="L510" s="21"/>
      <c r="M510" s="15"/>
      <c r="N510" s="15"/>
      <c r="O510" s="15"/>
      <c r="P510" s="15"/>
      <c r="Q510" s="15"/>
      <c r="R510" s="21"/>
      <c r="S510" s="15">
        <f>C510+D510+E510+F510+G510</f>
        <v>0</v>
      </c>
    </row>
    <row r="511" spans="1:19" x14ac:dyDescent="0.25">
      <c r="A511" s="194" t="s">
        <v>56</v>
      </c>
      <c r="B511" s="67" t="s">
        <v>50</v>
      </c>
      <c r="C511" s="15">
        <f>C509-C510</f>
        <v>0</v>
      </c>
      <c r="D511" s="15">
        <f>D509-D510</f>
        <v>0</v>
      </c>
      <c r="E511" s="21">
        <f>E509-E510</f>
        <v>0</v>
      </c>
      <c r="F511" s="15">
        <f>F509-F510</f>
        <v>0</v>
      </c>
      <c r="G511" s="15">
        <f>G509-G510</f>
        <v>0</v>
      </c>
      <c r="H511" s="21"/>
      <c r="I511" s="15"/>
      <c r="J511" s="21"/>
      <c r="K511" s="15"/>
      <c r="L511" s="21"/>
      <c r="M511" s="15"/>
      <c r="N511" s="15"/>
      <c r="O511" s="15"/>
      <c r="P511" s="15"/>
      <c r="Q511" s="15"/>
      <c r="R511" s="21"/>
      <c r="S511" s="15">
        <f>S509-S510</f>
        <v>0</v>
      </c>
    </row>
    <row r="512" spans="1:19" ht="13.8" thickBot="1" x14ac:dyDescent="0.3">
      <c r="A512" s="101"/>
      <c r="B512" s="68" t="s">
        <v>9</v>
      </c>
      <c r="C512" s="18">
        <v>0</v>
      </c>
      <c r="D512" s="32">
        <v>0</v>
      </c>
      <c r="E512" s="32">
        <v>0</v>
      </c>
      <c r="F512" s="30">
        <v>0</v>
      </c>
      <c r="G512" s="32">
        <v>0</v>
      </c>
      <c r="H512" s="30"/>
      <c r="I512" s="18"/>
      <c r="J512" s="30"/>
      <c r="K512" s="18"/>
      <c r="L512" s="30"/>
      <c r="M512" s="18"/>
      <c r="N512" s="18"/>
      <c r="O512" s="18"/>
      <c r="P512" s="18"/>
      <c r="Q512" s="18"/>
      <c r="R512" s="30"/>
      <c r="S512" s="18">
        <v>0</v>
      </c>
    </row>
    <row r="513" spans="1:19" x14ac:dyDescent="0.25">
      <c r="A513" s="102"/>
      <c r="B513" s="66">
        <v>2016</v>
      </c>
      <c r="C513" s="15">
        <v>7</v>
      </c>
      <c r="D513" s="15">
        <v>6</v>
      </c>
      <c r="E513" s="21">
        <v>9</v>
      </c>
      <c r="F513" s="15">
        <v>5</v>
      </c>
      <c r="G513" s="15">
        <v>8</v>
      </c>
      <c r="H513" s="21"/>
      <c r="I513" s="15"/>
      <c r="J513" s="21"/>
      <c r="K513" s="15"/>
      <c r="L513" s="21"/>
      <c r="M513" s="15"/>
      <c r="N513" s="15"/>
      <c r="O513" s="15"/>
      <c r="P513" s="15"/>
      <c r="Q513" s="15"/>
      <c r="R513" s="21"/>
      <c r="S513" s="15">
        <f>C513+D513+E513+F513+G513</f>
        <v>35</v>
      </c>
    </row>
    <row r="514" spans="1:19" x14ac:dyDescent="0.25">
      <c r="A514" s="100" t="s">
        <v>57</v>
      </c>
      <c r="B514" s="66">
        <v>2015</v>
      </c>
      <c r="C514" s="15">
        <v>10</v>
      </c>
      <c r="D514" s="15">
        <v>12</v>
      </c>
      <c r="E514" s="21">
        <v>10</v>
      </c>
      <c r="F514" s="15">
        <v>4</v>
      </c>
      <c r="G514" s="15">
        <v>7</v>
      </c>
      <c r="H514" s="21"/>
      <c r="I514" s="15"/>
      <c r="J514" s="21"/>
      <c r="K514" s="15"/>
      <c r="L514" s="21"/>
      <c r="M514" s="15"/>
      <c r="N514" s="15"/>
      <c r="O514" s="15"/>
      <c r="P514" s="15"/>
      <c r="Q514" s="15"/>
      <c r="R514" s="21"/>
      <c r="S514" s="15">
        <f>C514+D514+E514+F514+G514</f>
        <v>43</v>
      </c>
    </row>
    <row r="515" spans="1:19" x14ac:dyDescent="0.25">
      <c r="A515" s="102"/>
      <c r="B515" s="67" t="s">
        <v>50</v>
      </c>
      <c r="C515" s="15">
        <f>C513-C514</f>
        <v>-3</v>
      </c>
      <c r="D515" s="15">
        <f>D513-D514</f>
        <v>-6</v>
      </c>
      <c r="E515" s="21">
        <f>E513-E514</f>
        <v>-1</v>
      </c>
      <c r="F515" s="15">
        <f>F513-F514</f>
        <v>1</v>
      </c>
      <c r="G515" s="15">
        <f>G513-G514</f>
        <v>1</v>
      </c>
      <c r="H515" s="21"/>
      <c r="I515" s="15"/>
      <c r="J515" s="21"/>
      <c r="K515" s="15"/>
      <c r="L515" s="21"/>
      <c r="M515" s="15"/>
      <c r="N515" s="15"/>
      <c r="O515" s="15"/>
      <c r="P515" s="15"/>
      <c r="Q515" s="15"/>
      <c r="R515" s="21"/>
      <c r="S515" s="15">
        <f>S513-S514</f>
        <v>-8</v>
      </c>
    </row>
    <row r="516" spans="1:19" ht="13.8" thickBot="1" x14ac:dyDescent="0.3">
      <c r="A516" s="101"/>
      <c r="B516" s="68" t="s">
        <v>9</v>
      </c>
      <c r="C516" s="18">
        <f>C515/C514</f>
        <v>-0.3</v>
      </c>
      <c r="D516" s="32">
        <f>D515/D514</f>
        <v>-0.5</v>
      </c>
      <c r="E516" s="32">
        <f>E515/E514</f>
        <v>-0.1</v>
      </c>
      <c r="F516" s="30">
        <f>F515/F514</f>
        <v>0.25</v>
      </c>
      <c r="G516" s="32">
        <f>G515/G514</f>
        <v>0.14285714285714285</v>
      </c>
      <c r="H516" s="30"/>
      <c r="I516" s="18"/>
      <c r="J516" s="30"/>
      <c r="K516" s="18"/>
      <c r="L516" s="30"/>
      <c r="M516" s="18"/>
      <c r="N516" s="18"/>
      <c r="O516" s="18"/>
      <c r="P516" s="18"/>
      <c r="Q516" s="18"/>
      <c r="R516" s="30"/>
      <c r="S516" s="18">
        <f>S515/S514</f>
        <v>-0.18604651162790697</v>
      </c>
    </row>
    <row r="517" spans="1:19" x14ac:dyDescent="0.25">
      <c r="A517" s="102"/>
      <c r="B517" s="66">
        <v>2016</v>
      </c>
      <c r="C517" s="15">
        <v>12</v>
      </c>
      <c r="D517" s="15">
        <v>17</v>
      </c>
      <c r="E517" s="21">
        <v>25</v>
      </c>
      <c r="F517" s="15">
        <v>8</v>
      </c>
      <c r="G517" s="15">
        <v>9</v>
      </c>
      <c r="H517" s="21"/>
      <c r="I517" s="15"/>
      <c r="J517" s="21"/>
      <c r="K517" s="15"/>
      <c r="L517" s="21"/>
      <c r="M517" s="15"/>
      <c r="N517" s="15"/>
      <c r="O517" s="15"/>
      <c r="P517" s="15"/>
      <c r="Q517" s="15"/>
      <c r="R517" s="21"/>
      <c r="S517" s="15">
        <f>C517+D517+E517+F517+G517</f>
        <v>71</v>
      </c>
    </row>
    <row r="518" spans="1:19" x14ac:dyDescent="0.25">
      <c r="A518" s="100" t="s">
        <v>58</v>
      </c>
      <c r="B518" s="66">
        <v>2015</v>
      </c>
      <c r="C518" s="15">
        <v>15</v>
      </c>
      <c r="D518" s="15">
        <v>23</v>
      </c>
      <c r="E518" s="21">
        <v>14</v>
      </c>
      <c r="F518" s="15">
        <v>10</v>
      </c>
      <c r="G518" s="15">
        <v>10</v>
      </c>
      <c r="H518" s="21"/>
      <c r="I518" s="15"/>
      <c r="J518" s="21"/>
      <c r="K518" s="15"/>
      <c r="L518" s="21"/>
      <c r="M518" s="15"/>
      <c r="N518" s="15"/>
      <c r="O518" s="15"/>
      <c r="P518" s="15"/>
      <c r="Q518" s="15"/>
      <c r="R518" s="21"/>
      <c r="S518" s="15">
        <f>C518+D518+E518+F518+G518</f>
        <v>72</v>
      </c>
    </row>
    <row r="519" spans="1:19" x14ac:dyDescent="0.25">
      <c r="A519" s="100" t="s">
        <v>59</v>
      </c>
      <c r="B519" s="67" t="s">
        <v>50</v>
      </c>
      <c r="C519" s="15">
        <f>C517-C518</f>
        <v>-3</v>
      </c>
      <c r="D519" s="15">
        <f>D517-D518</f>
        <v>-6</v>
      </c>
      <c r="E519" s="15">
        <f>E517-E518</f>
        <v>11</v>
      </c>
      <c r="F519" s="15">
        <f>F517-F518</f>
        <v>-2</v>
      </c>
      <c r="G519" s="15">
        <f>G517-G518</f>
        <v>-1</v>
      </c>
      <c r="H519" s="21"/>
      <c r="I519" s="15"/>
      <c r="J519" s="21"/>
      <c r="K519" s="15"/>
      <c r="L519" s="21"/>
      <c r="M519" s="15"/>
      <c r="N519" s="15"/>
      <c r="O519" s="15"/>
      <c r="P519" s="15"/>
      <c r="Q519" s="15"/>
      <c r="R519" s="21"/>
      <c r="S519" s="15">
        <f>S517-S518</f>
        <v>-1</v>
      </c>
    </row>
    <row r="520" spans="1:19" ht="13.8" thickBot="1" x14ac:dyDescent="0.3">
      <c r="A520" s="101"/>
      <c r="B520" s="68" t="s">
        <v>9</v>
      </c>
      <c r="C520" s="18">
        <f>C519/C518</f>
        <v>-0.2</v>
      </c>
      <c r="D520" s="18">
        <f>D519/D518</f>
        <v>-0.2608695652173913</v>
      </c>
      <c r="E520" s="18">
        <f>E519/E518</f>
        <v>0.7857142857142857</v>
      </c>
      <c r="F520" s="30">
        <f>F519/F518</f>
        <v>-0.2</v>
      </c>
      <c r="G520" s="18">
        <f>G519/G518</f>
        <v>-0.1</v>
      </c>
      <c r="H520" s="30"/>
      <c r="I520" s="18"/>
      <c r="J520" s="30"/>
      <c r="K520" s="18"/>
      <c r="L520" s="30"/>
      <c r="M520" s="18"/>
      <c r="N520" s="18"/>
      <c r="O520" s="18"/>
      <c r="P520" s="18"/>
      <c r="Q520" s="18"/>
      <c r="R520" s="30"/>
      <c r="S520" s="18">
        <f>S519/S518</f>
        <v>-1.3888888888888888E-2</v>
      </c>
    </row>
    <row r="521" spans="1:19" x14ac:dyDescent="0.25">
      <c r="A521" s="102"/>
      <c r="B521" s="66">
        <v>2016</v>
      </c>
      <c r="C521" s="15">
        <v>32</v>
      </c>
      <c r="D521" s="15">
        <v>71</v>
      </c>
      <c r="E521" s="21">
        <v>64</v>
      </c>
      <c r="F521" s="15">
        <v>39</v>
      </c>
      <c r="G521" s="15">
        <v>23</v>
      </c>
      <c r="H521" s="21"/>
      <c r="I521" s="15"/>
      <c r="J521" s="21"/>
      <c r="K521" s="15"/>
      <c r="L521" s="21"/>
      <c r="M521" s="15"/>
      <c r="N521" s="15"/>
      <c r="O521" s="15"/>
      <c r="P521" s="15"/>
      <c r="Q521" s="15"/>
      <c r="R521" s="21"/>
      <c r="S521" s="15">
        <f>C521+D521+E521+F521+G521</f>
        <v>229</v>
      </c>
    </row>
    <row r="522" spans="1:19" x14ac:dyDescent="0.25">
      <c r="A522" s="103" t="s">
        <v>60</v>
      </c>
      <c r="B522" s="66">
        <v>2015</v>
      </c>
      <c r="C522" s="15">
        <v>37</v>
      </c>
      <c r="D522" s="15">
        <v>84</v>
      </c>
      <c r="E522" s="21">
        <v>40</v>
      </c>
      <c r="F522" s="15">
        <v>45</v>
      </c>
      <c r="G522" s="15">
        <v>55</v>
      </c>
      <c r="H522" s="21"/>
      <c r="I522" s="15"/>
      <c r="J522" s="21"/>
      <c r="K522" s="15"/>
      <c r="L522" s="21"/>
      <c r="M522" s="15"/>
      <c r="N522" s="15"/>
      <c r="O522" s="15"/>
      <c r="P522" s="15"/>
      <c r="Q522" s="15"/>
      <c r="R522" s="21"/>
      <c r="S522" s="15">
        <f>C522+D522+E522+F522+G522</f>
        <v>261</v>
      </c>
    </row>
    <row r="523" spans="1:19" x14ac:dyDescent="0.25">
      <c r="A523" s="102"/>
      <c r="B523" s="67" t="s">
        <v>50</v>
      </c>
      <c r="C523" s="15">
        <f>C521-C522</f>
        <v>-5</v>
      </c>
      <c r="D523" s="15">
        <f>D521-D522</f>
        <v>-13</v>
      </c>
      <c r="E523" s="21">
        <f>E521-E522</f>
        <v>24</v>
      </c>
      <c r="F523" s="15">
        <f>F521-F522</f>
        <v>-6</v>
      </c>
      <c r="G523" s="15">
        <f>G521-G522</f>
        <v>-32</v>
      </c>
      <c r="H523" s="21"/>
      <c r="I523" s="15"/>
      <c r="J523" s="21"/>
      <c r="K523" s="15"/>
      <c r="L523" s="21"/>
      <c r="M523" s="15"/>
      <c r="N523" s="15"/>
      <c r="O523" s="15"/>
      <c r="P523" s="15"/>
      <c r="Q523" s="15"/>
      <c r="R523" s="21"/>
      <c r="S523" s="15">
        <f>S521-S522</f>
        <v>-32</v>
      </c>
    </row>
    <row r="524" spans="1:19" ht="13.8" thickBot="1" x14ac:dyDescent="0.3">
      <c r="A524" s="101"/>
      <c r="B524" s="68" t="s">
        <v>9</v>
      </c>
      <c r="C524" s="18">
        <f>C523/C522</f>
        <v>-0.13513513513513514</v>
      </c>
      <c r="D524" s="18">
        <f>D523/D522</f>
        <v>-0.15476190476190477</v>
      </c>
      <c r="E524" s="30">
        <f>E523/E522</f>
        <v>0.6</v>
      </c>
      <c r="F524" s="18">
        <f>F523/F522</f>
        <v>-0.13333333333333333</v>
      </c>
      <c r="G524" s="18">
        <f>G523/G522</f>
        <v>-0.58181818181818179</v>
      </c>
      <c r="H524" s="30"/>
      <c r="I524" s="18"/>
      <c r="J524" s="30"/>
      <c r="K524" s="18"/>
      <c r="L524" s="30"/>
      <c r="M524" s="18"/>
      <c r="N524" s="18"/>
      <c r="O524" s="18"/>
      <c r="P524" s="18"/>
      <c r="Q524" s="18"/>
      <c r="R524" s="30"/>
      <c r="S524" s="18">
        <f>S523/S522</f>
        <v>-0.12260536398467432</v>
      </c>
    </row>
    <row r="525" spans="1:19" x14ac:dyDescent="0.25">
      <c r="A525" s="102"/>
      <c r="B525" s="66">
        <v>2016</v>
      </c>
      <c r="C525" s="15">
        <v>75</v>
      </c>
      <c r="D525" s="15">
        <v>101</v>
      </c>
      <c r="E525" s="21">
        <v>101</v>
      </c>
      <c r="F525" s="15">
        <v>67</v>
      </c>
      <c r="G525" s="15">
        <v>92</v>
      </c>
      <c r="H525" s="21"/>
      <c r="I525" s="15"/>
      <c r="J525" s="21"/>
      <c r="K525" s="15"/>
      <c r="L525" s="21"/>
      <c r="M525" s="15"/>
      <c r="N525" s="15"/>
      <c r="O525" s="15"/>
      <c r="P525" s="15"/>
      <c r="Q525" s="15"/>
      <c r="R525" s="21"/>
      <c r="S525" s="15">
        <f>C525+D525+E525+F525+G525</f>
        <v>436</v>
      </c>
    </row>
    <row r="526" spans="1:19" x14ac:dyDescent="0.25">
      <c r="A526" s="100" t="s">
        <v>61</v>
      </c>
      <c r="B526" s="66">
        <v>2015</v>
      </c>
      <c r="C526" s="15">
        <v>49</v>
      </c>
      <c r="D526" s="15">
        <v>113</v>
      </c>
      <c r="E526" s="21">
        <v>105</v>
      </c>
      <c r="F526" s="15">
        <v>75</v>
      </c>
      <c r="G526" s="15">
        <v>88</v>
      </c>
      <c r="H526" s="21"/>
      <c r="I526" s="15"/>
      <c r="J526" s="21"/>
      <c r="K526" s="15"/>
      <c r="L526" s="21"/>
      <c r="M526" s="15"/>
      <c r="N526" s="15"/>
      <c r="O526" s="15"/>
      <c r="P526" s="15"/>
      <c r="Q526" s="15"/>
      <c r="R526" s="21"/>
      <c r="S526" s="15">
        <f>C526+D526+E526+F526+G526</f>
        <v>430</v>
      </c>
    </row>
    <row r="527" spans="1:19" x14ac:dyDescent="0.25">
      <c r="A527" s="100" t="s">
        <v>62</v>
      </c>
      <c r="B527" s="67" t="s">
        <v>50</v>
      </c>
      <c r="C527" s="15">
        <f>C525-C526</f>
        <v>26</v>
      </c>
      <c r="D527" s="15">
        <f>D525-D526</f>
        <v>-12</v>
      </c>
      <c r="E527" s="21">
        <f>E525-E526</f>
        <v>-4</v>
      </c>
      <c r="F527" s="15">
        <f>F525-F526</f>
        <v>-8</v>
      </c>
      <c r="G527" s="15">
        <f>G525-G526</f>
        <v>4</v>
      </c>
      <c r="H527" s="21"/>
      <c r="I527" s="15"/>
      <c r="J527" s="21"/>
      <c r="K527" s="15"/>
      <c r="L527" s="21"/>
      <c r="M527" s="15"/>
      <c r="N527" s="15"/>
      <c r="O527" s="15"/>
      <c r="P527" s="15"/>
      <c r="Q527" s="15"/>
      <c r="R527" s="21"/>
      <c r="S527" s="15">
        <f>S525-S526</f>
        <v>6</v>
      </c>
    </row>
    <row r="528" spans="1:19" ht="13.8" thickBot="1" x14ac:dyDescent="0.3">
      <c r="A528" s="101"/>
      <c r="B528" s="68" t="s">
        <v>9</v>
      </c>
      <c r="C528" s="18">
        <f>C527/C526</f>
        <v>0.53061224489795922</v>
      </c>
      <c r="D528" s="18">
        <f>D527/D526</f>
        <v>-0.10619469026548672</v>
      </c>
      <c r="E528" s="30">
        <f>E527/E526</f>
        <v>-3.8095238095238099E-2</v>
      </c>
      <c r="F528" s="18">
        <f>F527/F526</f>
        <v>-0.10666666666666667</v>
      </c>
      <c r="G528" s="18">
        <f>G527/G526</f>
        <v>4.5454545454545456E-2</v>
      </c>
      <c r="H528" s="30"/>
      <c r="I528" s="18"/>
      <c r="J528" s="30"/>
      <c r="K528" s="18"/>
      <c r="L528" s="30"/>
      <c r="M528" s="18"/>
      <c r="N528" s="18"/>
      <c r="O528" s="18"/>
      <c r="P528" s="18"/>
      <c r="Q528" s="18"/>
      <c r="R528" s="30"/>
      <c r="S528" s="18">
        <f>S527/S526</f>
        <v>1.3953488372093023E-2</v>
      </c>
    </row>
    <row r="529" spans="1:19" x14ac:dyDescent="0.25">
      <c r="A529" s="102"/>
      <c r="B529" s="66">
        <v>2016</v>
      </c>
      <c r="C529" s="15">
        <v>10</v>
      </c>
      <c r="D529" s="15">
        <v>30</v>
      </c>
      <c r="E529" s="21">
        <v>7</v>
      </c>
      <c r="F529" s="15">
        <v>17</v>
      </c>
      <c r="G529" s="15">
        <v>6</v>
      </c>
      <c r="H529" s="21"/>
      <c r="I529" s="15"/>
      <c r="J529" s="21"/>
      <c r="K529" s="15"/>
      <c r="L529" s="21"/>
      <c r="M529" s="15"/>
      <c r="N529" s="15"/>
      <c r="O529" s="15"/>
      <c r="P529" s="15"/>
      <c r="Q529" s="15"/>
      <c r="R529" s="21"/>
      <c r="S529" s="15">
        <f>C529+D529+E529+F529+G529</f>
        <v>70</v>
      </c>
    </row>
    <row r="530" spans="1:19" x14ac:dyDescent="0.25">
      <c r="A530" s="100" t="s">
        <v>63</v>
      </c>
      <c r="B530" s="66">
        <v>2015</v>
      </c>
      <c r="C530" s="15">
        <v>10</v>
      </c>
      <c r="D530" s="15">
        <v>26</v>
      </c>
      <c r="E530" s="21">
        <v>18</v>
      </c>
      <c r="F530" s="15">
        <v>21</v>
      </c>
      <c r="G530" s="15">
        <v>9</v>
      </c>
      <c r="H530" s="21"/>
      <c r="I530" s="15"/>
      <c r="J530" s="21"/>
      <c r="K530" s="15"/>
      <c r="L530" s="21"/>
      <c r="M530" s="15"/>
      <c r="N530" s="15"/>
      <c r="O530" s="15"/>
      <c r="P530" s="15"/>
      <c r="Q530" s="15"/>
      <c r="R530" s="21"/>
      <c r="S530" s="15">
        <f>C530+D530+E530+F530+G530</f>
        <v>84</v>
      </c>
    </row>
    <row r="531" spans="1:19" x14ac:dyDescent="0.25">
      <c r="A531" s="100" t="s">
        <v>64</v>
      </c>
      <c r="B531" s="67" t="s">
        <v>50</v>
      </c>
      <c r="C531" s="15">
        <f>C529-C530</f>
        <v>0</v>
      </c>
      <c r="D531" s="15">
        <f>D529-D530</f>
        <v>4</v>
      </c>
      <c r="E531" s="21">
        <f>E529-E530</f>
        <v>-11</v>
      </c>
      <c r="F531" s="15">
        <f>F529-F530</f>
        <v>-4</v>
      </c>
      <c r="G531" s="15">
        <f>G529-G530</f>
        <v>-3</v>
      </c>
      <c r="H531" s="21"/>
      <c r="I531" s="15"/>
      <c r="J531" s="21"/>
      <c r="K531" s="15"/>
      <c r="L531" s="21"/>
      <c r="M531" s="15"/>
      <c r="N531" s="15"/>
      <c r="O531" s="15"/>
      <c r="P531" s="15"/>
      <c r="Q531" s="15"/>
      <c r="R531" s="21"/>
      <c r="S531" s="15">
        <f>S529-S530</f>
        <v>-14</v>
      </c>
    </row>
    <row r="532" spans="1:19" ht="13.8" thickBot="1" x14ac:dyDescent="0.3">
      <c r="A532" s="101"/>
      <c r="B532" s="68" t="s">
        <v>9</v>
      </c>
      <c r="C532" s="18">
        <f>C531/C530</f>
        <v>0</v>
      </c>
      <c r="D532" s="18">
        <f>D531/D530</f>
        <v>0.15384615384615385</v>
      </c>
      <c r="E532" s="30">
        <f>E531/E530</f>
        <v>-0.61111111111111116</v>
      </c>
      <c r="F532" s="18">
        <f>F531/F530</f>
        <v>-0.19047619047619047</v>
      </c>
      <c r="G532" s="32">
        <f>G531/G530</f>
        <v>-0.33333333333333331</v>
      </c>
      <c r="H532" s="30"/>
      <c r="I532" s="18"/>
      <c r="J532" s="30"/>
      <c r="K532" s="18"/>
      <c r="L532" s="30"/>
      <c r="M532" s="18"/>
      <c r="N532" s="18"/>
      <c r="O532" s="18"/>
      <c r="P532" s="18"/>
      <c r="Q532" s="18"/>
      <c r="R532" s="30"/>
      <c r="S532" s="18">
        <f>S531/S530</f>
        <v>-0.16666666666666666</v>
      </c>
    </row>
  </sheetData>
  <pageMargins left="1.2" right="0.5" top="1.5" bottom="1.25" header="0.55000000000000004" footer="0.3"/>
  <pageSetup paperSize="5" scale="80" orientation="landscape" r:id="rId1"/>
  <headerFooter>
    <oddHeader>&amp;L
Datos preliminares del 1ro. de enero al 30 de septiembre
 2016&amp;CPOLICIA DE PUERTO RICO
DELITOS TIPO I COMETIDOS EN PUERTO RICO
 AÑOS 2015 Y 2016</oddHeader>
  </headerFooter>
  <rowBreaks count="13" manualBreakCount="13">
    <brk id="38" max="16383" man="1"/>
    <brk id="76" max="16383" man="1"/>
    <brk id="114" max="16383" man="1"/>
    <brk id="152" max="16383" man="1"/>
    <brk id="190" max="16383" man="1"/>
    <brk id="228" max="16383" man="1"/>
    <brk id="266" max="16383" man="1"/>
    <brk id="304" max="16383" man="1"/>
    <brk id="342" max="16383" man="1"/>
    <brk id="380" max="16383" man="1"/>
    <brk id="418" max="16383" man="1"/>
    <brk id="456" max="16383" man="1"/>
    <brk id="49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8"/>
  <sheetViews>
    <sheetView zoomScaleNormal="100" workbookViewId="0">
      <selection activeCell="K4" sqref="K4"/>
    </sheetView>
  </sheetViews>
  <sheetFormatPr defaultRowHeight="13.2" x14ac:dyDescent="0.25"/>
  <sheetData>
    <row r="1" spans="1:15" ht="13.8" thickBot="1" x14ac:dyDescent="0.3">
      <c r="A1" t="s">
        <v>2</v>
      </c>
    </row>
    <row r="2" spans="1:15" ht="13.8" thickBot="1" x14ac:dyDescent="0.3">
      <c r="A2" t="s">
        <v>2</v>
      </c>
      <c r="B2" s="108" t="s">
        <v>191</v>
      </c>
      <c r="C2" s="108" t="s">
        <v>192</v>
      </c>
      <c r="D2" s="108" t="s">
        <v>193</v>
      </c>
      <c r="E2" s="108" t="s">
        <v>194</v>
      </c>
      <c r="F2" s="108" t="s">
        <v>195</v>
      </c>
      <c r="G2" s="108" t="s">
        <v>196</v>
      </c>
      <c r="H2" s="108" t="s">
        <v>197</v>
      </c>
      <c r="I2" s="108" t="s">
        <v>198</v>
      </c>
      <c r="J2" s="108" t="s">
        <v>199</v>
      </c>
      <c r="K2" s="108" t="s">
        <v>200</v>
      </c>
      <c r="L2" s="108" t="s">
        <v>201</v>
      </c>
      <c r="M2" s="108" t="s">
        <v>202</v>
      </c>
      <c r="N2" s="108" t="s">
        <v>203</v>
      </c>
      <c r="O2" s="108" t="s">
        <v>49</v>
      </c>
    </row>
    <row r="3" spans="1:15" x14ac:dyDescent="0.25">
      <c r="A3" s="82"/>
      <c r="B3" s="56">
        <v>2016</v>
      </c>
      <c r="C3" s="56">
        <f t="shared" ref="C3:K3" si="0">SUM(C43+C83+C123+C163+C203+C243+C283+C323+C363+C403+C443+C483+C523)</f>
        <v>4003</v>
      </c>
      <c r="D3" s="56">
        <f t="shared" si="0"/>
        <v>3835</v>
      </c>
      <c r="E3" s="56">
        <f t="shared" si="0"/>
        <v>3717</v>
      </c>
      <c r="F3" s="56">
        <f t="shared" si="0"/>
        <v>3432</v>
      </c>
      <c r="G3" s="56">
        <f t="shared" si="0"/>
        <v>3553</v>
      </c>
      <c r="H3" s="56">
        <f t="shared" si="0"/>
        <v>3236</v>
      </c>
      <c r="I3" s="56">
        <f t="shared" si="0"/>
        <v>3425</v>
      </c>
      <c r="J3" s="56">
        <f t="shared" si="0"/>
        <v>3550</v>
      </c>
      <c r="K3" s="56">
        <f t="shared" si="0"/>
        <v>3371</v>
      </c>
      <c r="L3" s="56"/>
      <c r="M3" s="56"/>
      <c r="N3" s="56"/>
      <c r="O3" s="82">
        <f>SUM(C3:N3)</f>
        <v>32122</v>
      </c>
    </row>
    <row r="4" spans="1:15" x14ac:dyDescent="0.25">
      <c r="A4" s="107" t="s">
        <v>49</v>
      </c>
      <c r="B4" s="55">
        <v>2015</v>
      </c>
      <c r="C4" s="55">
        <f>SUM(C8+C12+C20+C24+C28+C32+C36)</f>
        <v>4527</v>
      </c>
      <c r="D4" s="55">
        <f t="shared" ref="D4:K4" si="1">SUM(D8+D12+D16+D20+D24+D28+D32+D36)</f>
        <v>3807</v>
      </c>
      <c r="E4" s="55">
        <f t="shared" si="1"/>
        <v>3896</v>
      </c>
      <c r="F4" s="55">
        <f t="shared" si="1"/>
        <v>3622</v>
      </c>
      <c r="G4" s="55">
        <f t="shared" si="1"/>
        <v>3822</v>
      </c>
      <c r="H4" s="55">
        <f t="shared" si="1"/>
        <v>3757</v>
      </c>
      <c r="I4" s="55">
        <f t="shared" si="1"/>
        <v>3829</v>
      </c>
      <c r="J4" s="55">
        <f t="shared" si="1"/>
        <v>3778</v>
      </c>
      <c r="K4" s="55">
        <f t="shared" si="1"/>
        <v>3649</v>
      </c>
      <c r="L4" s="55"/>
      <c r="M4" s="55"/>
      <c r="N4" s="55"/>
      <c r="O4" s="55">
        <f>SUM(C4:N4)</f>
        <v>34687</v>
      </c>
    </row>
    <row r="5" spans="1:15" x14ac:dyDescent="0.25">
      <c r="A5" s="107" t="s">
        <v>204</v>
      </c>
      <c r="B5" s="162" t="s">
        <v>205</v>
      </c>
      <c r="C5" s="84">
        <f t="shared" ref="C5:H5" si="2">SUM(C3-C4)</f>
        <v>-524</v>
      </c>
      <c r="D5" s="84">
        <f t="shared" si="2"/>
        <v>28</v>
      </c>
      <c r="E5" s="84">
        <f t="shared" si="2"/>
        <v>-179</v>
      </c>
      <c r="F5" s="84">
        <f t="shared" si="2"/>
        <v>-190</v>
      </c>
      <c r="G5" s="84">
        <f t="shared" si="2"/>
        <v>-269</v>
      </c>
      <c r="H5" s="84">
        <f t="shared" si="2"/>
        <v>-521</v>
      </c>
      <c r="I5" s="55">
        <f>I3-I4</f>
        <v>-404</v>
      </c>
      <c r="J5" s="55">
        <f>J3-J4</f>
        <v>-228</v>
      </c>
      <c r="K5" s="55">
        <f>K3-K4</f>
        <v>-278</v>
      </c>
      <c r="L5" s="84"/>
      <c r="M5" s="84"/>
      <c r="N5" s="84"/>
      <c r="O5" s="84">
        <f>SUM(O3-O4)</f>
        <v>-2565</v>
      </c>
    </row>
    <row r="6" spans="1:15" ht="13.8" thickBot="1" x14ac:dyDescent="0.3">
      <c r="A6" s="163"/>
      <c r="B6" s="164" t="s">
        <v>9</v>
      </c>
      <c r="C6" s="86">
        <f t="shared" ref="C6:K6" si="3">C5/C4</f>
        <v>-0.1157499447757897</v>
      </c>
      <c r="D6" s="86">
        <f t="shared" si="3"/>
        <v>7.3548726030995531E-3</v>
      </c>
      <c r="E6" s="86">
        <f t="shared" si="3"/>
        <v>-4.5944558521560576E-2</v>
      </c>
      <c r="F6" s="86">
        <f t="shared" si="3"/>
        <v>-5.2457205963556047E-2</v>
      </c>
      <c r="G6" s="86">
        <f t="shared" si="3"/>
        <v>-7.0381998953427519E-2</v>
      </c>
      <c r="H6" s="86">
        <f t="shared" si="3"/>
        <v>-0.13867447431461272</v>
      </c>
      <c r="I6" s="86">
        <f t="shared" si="3"/>
        <v>-0.10551057717419692</v>
      </c>
      <c r="J6" s="86">
        <f t="shared" si="3"/>
        <v>-6.0349391212281632E-2</v>
      </c>
      <c r="K6" s="86">
        <f t="shared" si="3"/>
        <v>-7.6185256234584817E-2</v>
      </c>
      <c r="L6" s="86"/>
      <c r="M6" s="86"/>
      <c r="N6" s="86"/>
      <c r="O6" s="86">
        <f>O5/O4</f>
        <v>-7.3947011848819438E-2</v>
      </c>
    </row>
    <row r="7" spans="1:15" x14ac:dyDescent="0.25">
      <c r="A7" s="84"/>
      <c r="B7" s="56">
        <v>2016</v>
      </c>
      <c r="C7" s="82">
        <f t="shared" ref="C7:K8" si="4">SUM(C47,C87,C127,C167,C207,C247,C287,C327,C367,C407,C447,C487,C527)</f>
        <v>57</v>
      </c>
      <c r="D7" s="82">
        <f t="shared" si="4"/>
        <v>54</v>
      </c>
      <c r="E7" s="82">
        <f t="shared" si="4"/>
        <v>51</v>
      </c>
      <c r="F7" s="82">
        <f t="shared" si="4"/>
        <v>53</v>
      </c>
      <c r="G7" s="82">
        <f t="shared" si="4"/>
        <v>56</v>
      </c>
      <c r="H7" s="82">
        <f t="shared" si="4"/>
        <v>57</v>
      </c>
      <c r="I7" s="82">
        <f t="shared" si="4"/>
        <v>57</v>
      </c>
      <c r="J7" s="82">
        <f t="shared" si="4"/>
        <v>66</v>
      </c>
      <c r="K7" s="82">
        <f t="shared" si="4"/>
        <v>38</v>
      </c>
      <c r="L7" s="82"/>
      <c r="M7" s="82"/>
      <c r="N7" s="82"/>
      <c r="O7" s="82">
        <f>SUM(C7:N7)</f>
        <v>489</v>
      </c>
    </row>
    <row r="8" spans="1:15" x14ac:dyDescent="0.25">
      <c r="A8" s="107" t="s">
        <v>206</v>
      </c>
      <c r="B8" s="55">
        <v>2015</v>
      </c>
      <c r="C8" s="55">
        <f t="shared" si="4"/>
        <v>47</v>
      </c>
      <c r="D8" s="55">
        <f t="shared" si="4"/>
        <v>37</v>
      </c>
      <c r="E8" s="55">
        <f t="shared" si="4"/>
        <v>49</v>
      </c>
      <c r="F8" s="55">
        <f t="shared" si="4"/>
        <v>53</v>
      </c>
      <c r="G8" s="55">
        <f t="shared" si="4"/>
        <v>50</v>
      </c>
      <c r="H8" s="55">
        <f t="shared" si="4"/>
        <v>39</v>
      </c>
      <c r="I8" s="55">
        <f>SUM(I48,I88,I128,I168,I208,I248,I288,I328,I368,I408,I448,I488,I528)</f>
        <v>49</v>
      </c>
      <c r="J8" s="55">
        <f>SUM(J48,J88,J128,J168,J208,J248,J288,J328,J368,J408,J448,J488,J528)</f>
        <v>57</v>
      </c>
      <c r="K8" s="55">
        <f>SUM(K48,K88,K128,K168,K208,K248,K288,K328,K368,K408,K448,K488,K528)</f>
        <v>42</v>
      </c>
      <c r="L8" s="55"/>
      <c r="M8" s="55"/>
      <c r="N8" s="55"/>
      <c r="O8" s="55">
        <f>SUM(C8:N8)</f>
        <v>423</v>
      </c>
    </row>
    <row r="9" spans="1:15" x14ac:dyDescent="0.25">
      <c r="A9" s="107" t="s">
        <v>207</v>
      </c>
      <c r="B9" s="165" t="s">
        <v>205</v>
      </c>
      <c r="C9" s="84">
        <f t="shared" ref="C9:K9" si="5">SUM(C7-C8)</f>
        <v>10</v>
      </c>
      <c r="D9" s="84">
        <f t="shared" si="5"/>
        <v>17</v>
      </c>
      <c r="E9" s="84">
        <f t="shared" si="5"/>
        <v>2</v>
      </c>
      <c r="F9" s="84">
        <f t="shared" si="5"/>
        <v>0</v>
      </c>
      <c r="G9" s="84">
        <f t="shared" si="5"/>
        <v>6</v>
      </c>
      <c r="H9" s="84">
        <f t="shared" si="5"/>
        <v>18</v>
      </c>
      <c r="I9" s="84">
        <f t="shared" si="5"/>
        <v>8</v>
      </c>
      <c r="J9" s="84">
        <f t="shared" si="5"/>
        <v>9</v>
      </c>
      <c r="K9" s="84">
        <f t="shared" si="5"/>
        <v>-4</v>
      </c>
      <c r="L9" s="84"/>
      <c r="M9" s="84"/>
      <c r="N9" s="84"/>
      <c r="O9" s="84">
        <f>SUM(O7-O8)</f>
        <v>66</v>
      </c>
    </row>
    <row r="10" spans="1:15" ht="13.8" thickBot="1" x14ac:dyDescent="0.3">
      <c r="A10" s="163"/>
      <c r="B10" s="164" t="s">
        <v>9</v>
      </c>
      <c r="C10" s="86">
        <f t="shared" ref="C10:K10" si="6">C9/C8</f>
        <v>0.21276595744680851</v>
      </c>
      <c r="D10" s="86">
        <f t="shared" si="6"/>
        <v>0.45945945945945948</v>
      </c>
      <c r="E10" s="86">
        <f t="shared" si="6"/>
        <v>4.0816326530612242E-2</v>
      </c>
      <c r="F10" s="86">
        <f t="shared" si="6"/>
        <v>0</v>
      </c>
      <c r="G10" s="86">
        <f t="shared" si="6"/>
        <v>0.12</v>
      </c>
      <c r="H10" s="86">
        <f t="shared" si="6"/>
        <v>0.46153846153846156</v>
      </c>
      <c r="I10" s="86">
        <f t="shared" si="6"/>
        <v>0.16326530612244897</v>
      </c>
      <c r="J10" s="86">
        <f t="shared" si="6"/>
        <v>0.15789473684210525</v>
      </c>
      <c r="K10" s="86">
        <f t="shared" si="6"/>
        <v>-9.5238095238095233E-2</v>
      </c>
      <c r="L10" s="86"/>
      <c r="M10" s="86"/>
      <c r="N10" s="86"/>
      <c r="O10" s="86">
        <f>O9/O8</f>
        <v>0.15602836879432624</v>
      </c>
    </row>
    <row r="11" spans="1:15" x14ac:dyDescent="0.25">
      <c r="A11" s="84"/>
      <c r="B11" s="56">
        <v>2016</v>
      </c>
      <c r="C11" s="82">
        <f t="shared" ref="C11:K12" si="7">SUM(C51,C91,C131,C171,C211,C251,C291,C331,C371,C411,C451,C491,C531)</f>
        <v>11</v>
      </c>
      <c r="D11" s="82">
        <f t="shared" si="7"/>
        <v>13</v>
      </c>
      <c r="E11" s="82">
        <f t="shared" si="7"/>
        <v>10</v>
      </c>
      <c r="F11" s="82">
        <f t="shared" si="7"/>
        <v>12</v>
      </c>
      <c r="G11" s="82">
        <f t="shared" si="7"/>
        <v>17</v>
      </c>
      <c r="H11" s="82">
        <f t="shared" si="7"/>
        <v>13</v>
      </c>
      <c r="I11" s="82">
        <f t="shared" si="7"/>
        <v>9</v>
      </c>
      <c r="J11" s="82">
        <f t="shared" si="7"/>
        <v>9</v>
      </c>
      <c r="K11" s="82">
        <f t="shared" si="7"/>
        <v>16</v>
      </c>
      <c r="L11" s="56"/>
      <c r="M11" s="56"/>
      <c r="N11" s="56"/>
      <c r="O11" s="56">
        <f>SUM(C11:N11)</f>
        <v>110</v>
      </c>
    </row>
    <row r="12" spans="1:15" x14ac:dyDescent="0.25">
      <c r="A12" s="166" t="s">
        <v>208</v>
      </c>
      <c r="B12" s="55">
        <v>2015</v>
      </c>
      <c r="C12" s="55">
        <f t="shared" si="7"/>
        <v>13</v>
      </c>
      <c r="D12" s="55">
        <f t="shared" si="7"/>
        <v>12</v>
      </c>
      <c r="E12" s="55">
        <f>SUM(E52,E92,E132,E172,E212,E252,E292,E332,E372,E412,E452,E492,E532)</f>
        <v>14</v>
      </c>
      <c r="F12" s="55">
        <f t="shared" si="7"/>
        <v>13</v>
      </c>
      <c r="G12" s="55">
        <f t="shared" si="7"/>
        <v>9</v>
      </c>
      <c r="H12" s="55">
        <f t="shared" si="7"/>
        <v>9</v>
      </c>
      <c r="I12" s="55">
        <f>SUM(I52,I92,I132,I172,I212,I252,I292,I332,I372,I412,I452,I492,I532)</f>
        <v>19</v>
      </c>
      <c r="J12" s="55">
        <f>SUM(J52,J92,J132,J172,J212,J252,J292,J332,J372,J412,J452,J492,J532)</f>
        <v>19</v>
      </c>
      <c r="K12" s="55">
        <f>SUM(K52,K92,K132,K172,K212,K252,K292,K332,K372,K412,K452,K492,K532)</f>
        <v>19</v>
      </c>
      <c r="L12" s="55"/>
      <c r="M12" s="55"/>
      <c r="N12" s="55"/>
      <c r="O12" s="55">
        <f>SUM(C12:N12)</f>
        <v>127</v>
      </c>
    </row>
    <row r="13" spans="1:15" x14ac:dyDescent="0.25">
      <c r="A13" s="107" t="s">
        <v>209</v>
      </c>
      <c r="B13" s="165" t="s">
        <v>205</v>
      </c>
      <c r="C13" s="84">
        <f t="shared" ref="C13:K13" si="8">SUM(C11-C12)</f>
        <v>-2</v>
      </c>
      <c r="D13" s="84">
        <f t="shared" si="8"/>
        <v>1</v>
      </c>
      <c r="E13" s="84">
        <f t="shared" si="8"/>
        <v>-4</v>
      </c>
      <c r="F13" s="84">
        <f t="shared" si="8"/>
        <v>-1</v>
      </c>
      <c r="G13" s="84">
        <f t="shared" si="8"/>
        <v>8</v>
      </c>
      <c r="H13" s="84">
        <f t="shared" si="8"/>
        <v>4</v>
      </c>
      <c r="I13" s="84">
        <f t="shared" si="8"/>
        <v>-10</v>
      </c>
      <c r="J13" s="84">
        <f t="shared" si="8"/>
        <v>-10</v>
      </c>
      <c r="K13" s="84">
        <f t="shared" si="8"/>
        <v>-3</v>
      </c>
      <c r="L13" s="84"/>
      <c r="M13" s="55"/>
      <c r="N13" s="84"/>
      <c r="O13" s="84">
        <f>SUM(O11-O12)</f>
        <v>-17</v>
      </c>
    </row>
    <row r="14" spans="1:15" ht="13.8" thickBot="1" x14ac:dyDescent="0.3">
      <c r="A14" s="163"/>
      <c r="B14" s="164" t="s">
        <v>9</v>
      </c>
      <c r="C14" s="86">
        <f t="shared" ref="C14:K14" si="9">C13/C12</f>
        <v>-0.15384615384615385</v>
      </c>
      <c r="D14" s="86">
        <f t="shared" si="9"/>
        <v>8.3333333333333329E-2</v>
      </c>
      <c r="E14" s="86">
        <f t="shared" si="9"/>
        <v>-0.2857142857142857</v>
      </c>
      <c r="F14" s="86">
        <f t="shared" si="9"/>
        <v>-7.6923076923076927E-2</v>
      </c>
      <c r="G14" s="86">
        <f t="shared" si="9"/>
        <v>0.88888888888888884</v>
      </c>
      <c r="H14" s="86">
        <f t="shared" si="9"/>
        <v>0.44444444444444442</v>
      </c>
      <c r="I14" s="86">
        <f t="shared" si="9"/>
        <v>-0.52631578947368418</v>
      </c>
      <c r="J14" s="86">
        <f t="shared" si="9"/>
        <v>-0.52631578947368418</v>
      </c>
      <c r="K14" s="86">
        <f t="shared" si="9"/>
        <v>-0.15789473684210525</v>
      </c>
      <c r="L14" s="86"/>
      <c r="M14" s="86"/>
      <c r="N14" s="86"/>
      <c r="O14" s="86">
        <f>O13/O12</f>
        <v>-0.13385826771653545</v>
      </c>
    </row>
    <row r="15" spans="1:15" x14ac:dyDescent="0.25">
      <c r="A15" s="84"/>
      <c r="B15" s="56">
        <v>2016</v>
      </c>
      <c r="C15" s="56">
        <f t="shared" ref="C15:K16" si="10">SUM(C55,C95,C135,C175,C215,C255,C295,C335,C375,C415,C455,C495,C535)</f>
        <v>0</v>
      </c>
      <c r="D15" s="56">
        <f t="shared" si="10"/>
        <v>0</v>
      </c>
      <c r="E15" s="56">
        <f t="shared" si="10"/>
        <v>0</v>
      </c>
      <c r="F15" s="56">
        <f t="shared" si="10"/>
        <v>0</v>
      </c>
      <c r="G15" s="82">
        <f t="shared" si="10"/>
        <v>0</v>
      </c>
      <c r="H15" s="82">
        <f t="shared" si="10"/>
        <v>0</v>
      </c>
      <c r="I15" s="82">
        <f t="shared" si="10"/>
        <v>0</v>
      </c>
      <c r="J15" s="82">
        <f t="shared" si="10"/>
        <v>0</v>
      </c>
      <c r="K15" s="82">
        <f t="shared" si="10"/>
        <v>0</v>
      </c>
      <c r="L15" s="56"/>
      <c r="M15" s="56"/>
      <c r="N15" s="56"/>
      <c r="O15" s="56">
        <f>SUM(C15:N15)</f>
        <v>0</v>
      </c>
    </row>
    <row r="16" spans="1:15" x14ac:dyDescent="0.25">
      <c r="A16" s="166" t="s">
        <v>210</v>
      </c>
      <c r="B16" s="55">
        <v>2015</v>
      </c>
      <c r="C16" s="77">
        <f t="shared" si="10"/>
        <v>0</v>
      </c>
      <c r="D16" s="77">
        <f t="shared" si="10"/>
        <v>0</v>
      </c>
      <c r="E16" s="77">
        <f t="shared" si="10"/>
        <v>0</v>
      </c>
      <c r="F16" s="77">
        <f t="shared" si="10"/>
        <v>0</v>
      </c>
      <c r="G16" s="55">
        <f t="shared" si="10"/>
        <v>0</v>
      </c>
      <c r="H16" s="55">
        <f>SUM(H56,H96,H136,H176,H216,H256,H296,H336,H376,H416,H456,H496,H536)</f>
        <v>0</v>
      </c>
      <c r="I16" s="55">
        <f>SUM(I56,I96,I136,I176,I216,I256,I296,I336,I376,I416,I456,I496,I536)</f>
        <v>1</v>
      </c>
      <c r="J16" s="55">
        <f>SUM(J56,J96,J136,J176,J216,J256,J296,J336,J376,J416,J456,J496,J536)</f>
        <v>0</v>
      </c>
      <c r="K16" s="55">
        <f>SUM(K56,K96,K136,K176,K216,K256,K296,K336,K376,K416,K456,K496,K536)</f>
        <v>1</v>
      </c>
      <c r="L16" s="55"/>
      <c r="M16" s="55"/>
      <c r="N16" s="55"/>
      <c r="O16" s="55">
        <f>SUM(C16:K16)</f>
        <v>2</v>
      </c>
    </row>
    <row r="17" spans="1:15" x14ac:dyDescent="0.25">
      <c r="A17" s="166" t="s">
        <v>211</v>
      </c>
      <c r="B17" s="165" t="s">
        <v>205</v>
      </c>
      <c r="C17" s="84">
        <f t="shared" ref="C17:K17" si="11">SUM(C15-C16)</f>
        <v>0</v>
      </c>
      <c r="D17" s="84">
        <f t="shared" si="11"/>
        <v>0</v>
      </c>
      <c r="E17" s="84">
        <f t="shared" si="11"/>
        <v>0</v>
      </c>
      <c r="F17" s="84">
        <f t="shared" si="11"/>
        <v>0</v>
      </c>
      <c r="G17" s="84">
        <f t="shared" si="11"/>
        <v>0</v>
      </c>
      <c r="H17" s="84">
        <f t="shared" si="11"/>
        <v>0</v>
      </c>
      <c r="I17" s="84">
        <f t="shared" si="11"/>
        <v>-1</v>
      </c>
      <c r="J17" s="84">
        <f t="shared" si="11"/>
        <v>0</v>
      </c>
      <c r="K17" s="84">
        <f t="shared" si="11"/>
        <v>-1</v>
      </c>
      <c r="L17" s="84"/>
      <c r="M17" s="84"/>
      <c r="N17" s="84"/>
      <c r="O17" s="84">
        <f>SUM(O15-O16)</f>
        <v>-2</v>
      </c>
    </row>
    <row r="18" spans="1:15" ht="13.8" thickBot="1" x14ac:dyDescent="0.3">
      <c r="A18" s="175"/>
      <c r="B18" s="164" t="s">
        <v>9</v>
      </c>
      <c r="C18" s="86">
        <v>0</v>
      </c>
      <c r="D18" s="86">
        <v>0</v>
      </c>
      <c r="E18" s="86">
        <v>0</v>
      </c>
      <c r="F18" s="86">
        <v>0</v>
      </c>
      <c r="G18" s="86">
        <v>0</v>
      </c>
      <c r="H18" s="86">
        <v>0</v>
      </c>
      <c r="I18" s="86">
        <v>0</v>
      </c>
      <c r="J18" s="86">
        <v>0</v>
      </c>
      <c r="K18" s="86">
        <f>K17/K16</f>
        <v>-1</v>
      </c>
      <c r="L18" s="86"/>
      <c r="M18" s="86"/>
      <c r="N18" s="86"/>
      <c r="O18" s="86">
        <v>0</v>
      </c>
    </row>
    <row r="19" spans="1:15" x14ac:dyDescent="0.25">
      <c r="A19" s="84"/>
      <c r="B19" s="56">
        <v>2016</v>
      </c>
      <c r="C19" s="56">
        <f t="shared" ref="C19:K20" si="12">SUM(C59,C99,C139,C179,C219,C259,C299,C339,C379,C419,C459,C499,C539)</f>
        <v>400</v>
      </c>
      <c r="D19" s="56">
        <f t="shared" si="12"/>
        <v>308</v>
      </c>
      <c r="E19" s="56">
        <f t="shared" si="12"/>
        <v>296</v>
      </c>
      <c r="F19" s="56">
        <f t="shared" si="12"/>
        <v>237</v>
      </c>
      <c r="G19" s="82">
        <f t="shared" si="12"/>
        <v>259</v>
      </c>
      <c r="H19" s="82">
        <f t="shared" si="12"/>
        <v>196</v>
      </c>
      <c r="I19" s="82">
        <f t="shared" si="12"/>
        <v>220</v>
      </c>
      <c r="J19" s="82">
        <f t="shared" si="12"/>
        <v>229</v>
      </c>
      <c r="K19" s="82">
        <f t="shared" si="12"/>
        <v>214</v>
      </c>
      <c r="L19" s="56"/>
      <c r="M19" s="56"/>
      <c r="N19" s="56"/>
      <c r="O19" s="56">
        <f>SUM(C19:N19)</f>
        <v>2359</v>
      </c>
    </row>
    <row r="20" spans="1:15" x14ac:dyDescent="0.25">
      <c r="A20" s="107" t="s">
        <v>212</v>
      </c>
      <c r="B20" s="55">
        <v>2015</v>
      </c>
      <c r="C20" s="77">
        <f t="shared" si="12"/>
        <v>389</v>
      </c>
      <c r="D20" s="77">
        <f t="shared" si="12"/>
        <v>339</v>
      </c>
      <c r="E20" s="77">
        <f t="shared" si="12"/>
        <v>325</v>
      </c>
      <c r="F20" s="77">
        <f t="shared" si="12"/>
        <v>325</v>
      </c>
      <c r="G20" s="55">
        <f t="shared" si="12"/>
        <v>378</v>
      </c>
      <c r="H20" s="55">
        <f t="shared" si="12"/>
        <v>295</v>
      </c>
      <c r="I20" s="55">
        <f t="shared" si="12"/>
        <v>328</v>
      </c>
      <c r="J20" s="55">
        <f t="shared" si="12"/>
        <v>352</v>
      </c>
      <c r="K20" s="55">
        <f t="shared" si="12"/>
        <v>310</v>
      </c>
      <c r="L20" s="55"/>
      <c r="M20" s="55"/>
      <c r="N20" s="55"/>
      <c r="O20" s="55">
        <f>SUM(C20:N20)</f>
        <v>3041</v>
      </c>
    </row>
    <row r="21" spans="1:15" x14ac:dyDescent="0.25">
      <c r="A21" s="84"/>
      <c r="B21" s="165" t="s">
        <v>205</v>
      </c>
      <c r="C21" s="84">
        <f t="shared" ref="C21:K21" si="13">SUM(C19-C20)</f>
        <v>11</v>
      </c>
      <c r="D21" s="84">
        <f t="shared" si="13"/>
        <v>-31</v>
      </c>
      <c r="E21" s="84">
        <f t="shared" si="13"/>
        <v>-29</v>
      </c>
      <c r="F21" s="84">
        <f t="shared" si="13"/>
        <v>-88</v>
      </c>
      <c r="G21" s="84">
        <f t="shared" si="13"/>
        <v>-119</v>
      </c>
      <c r="H21" s="84">
        <f t="shared" si="13"/>
        <v>-99</v>
      </c>
      <c r="I21" s="84">
        <f t="shared" si="13"/>
        <v>-108</v>
      </c>
      <c r="J21" s="84">
        <f t="shared" si="13"/>
        <v>-123</v>
      </c>
      <c r="K21" s="84">
        <f t="shared" si="13"/>
        <v>-96</v>
      </c>
      <c r="L21" s="84"/>
      <c r="M21" s="84"/>
      <c r="N21" s="84"/>
      <c r="O21" s="84">
        <f>SUM(O19-O20)</f>
        <v>-682</v>
      </c>
    </row>
    <row r="22" spans="1:15" ht="13.8" thickBot="1" x14ac:dyDescent="0.3">
      <c r="A22" s="163"/>
      <c r="B22" s="164" t="s">
        <v>9</v>
      </c>
      <c r="C22" s="86">
        <f t="shared" ref="C22:K22" si="14">C21/C20</f>
        <v>2.8277634961439587E-2</v>
      </c>
      <c r="D22" s="86">
        <f t="shared" si="14"/>
        <v>-9.1445427728613568E-2</v>
      </c>
      <c r="E22" s="86">
        <f t="shared" si="14"/>
        <v>-8.9230769230769225E-2</v>
      </c>
      <c r="F22" s="86">
        <f t="shared" si="14"/>
        <v>-0.27076923076923076</v>
      </c>
      <c r="G22" s="86">
        <f t="shared" si="14"/>
        <v>-0.31481481481481483</v>
      </c>
      <c r="H22" s="86">
        <f t="shared" si="14"/>
        <v>-0.33559322033898303</v>
      </c>
      <c r="I22" s="86">
        <f t="shared" si="14"/>
        <v>-0.32926829268292684</v>
      </c>
      <c r="J22" s="86">
        <f t="shared" si="14"/>
        <v>-0.34943181818181818</v>
      </c>
      <c r="K22" s="86">
        <f t="shared" si="14"/>
        <v>-0.30967741935483872</v>
      </c>
      <c r="L22" s="86"/>
      <c r="M22" s="86"/>
      <c r="N22" s="86"/>
      <c r="O22" s="86">
        <f>O21/O20</f>
        <v>-0.224268332785268</v>
      </c>
    </row>
    <row r="23" spans="1:15" x14ac:dyDescent="0.25">
      <c r="A23" s="84"/>
      <c r="B23" s="56">
        <v>2016</v>
      </c>
      <c r="C23" s="56">
        <f t="shared" ref="C23:K24" si="15">SUM(C63,C103,C143,C183,C223,C263,C303,C343,C383,C423,C463,C503,C543)</f>
        <v>328</v>
      </c>
      <c r="D23" s="56">
        <f t="shared" si="15"/>
        <v>268</v>
      </c>
      <c r="E23" s="56">
        <f t="shared" si="15"/>
        <v>250</v>
      </c>
      <c r="F23" s="56">
        <f t="shared" si="15"/>
        <v>278</v>
      </c>
      <c r="G23" s="82">
        <f t="shared" si="15"/>
        <v>320</v>
      </c>
      <c r="H23" s="82">
        <f t="shared" si="15"/>
        <v>279</v>
      </c>
      <c r="I23" s="82">
        <f t="shared" si="15"/>
        <v>335</v>
      </c>
      <c r="J23" s="82">
        <f t="shared" si="15"/>
        <v>251</v>
      </c>
      <c r="K23" s="82">
        <f t="shared" si="15"/>
        <v>269</v>
      </c>
      <c r="L23" s="56"/>
      <c r="M23" s="56"/>
      <c r="N23" s="56"/>
      <c r="O23" s="56">
        <f>SUM(C23:N23)</f>
        <v>2578</v>
      </c>
    </row>
    <row r="24" spans="1:15" x14ac:dyDescent="0.25">
      <c r="A24" s="107" t="s">
        <v>213</v>
      </c>
      <c r="B24" s="55">
        <v>2015</v>
      </c>
      <c r="C24" s="77">
        <f t="shared" si="15"/>
        <v>253</v>
      </c>
      <c r="D24" s="77">
        <f t="shared" si="15"/>
        <v>244</v>
      </c>
      <c r="E24" s="77">
        <f t="shared" si="15"/>
        <v>281</v>
      </c>
      <c r="F24" s="77">
        <f t="shared" si="15"/>
        <v>207</v>
      </c>
      <c r="G24" s="77">
        <f t="shared" si="15"/>
        <v>263</v>
      </c>
      <c r="H24" s="77">
        <f t="shared" si="15"/>
        <v>254</v>
      </c>
      <c r="I24" s="77">
        <f t="shared" si="15"/>
        <v>230</v>
      </c>
      <c r="J24" s="77">
        <f t="shared" si="15"/>
        <v>269</v>
      </c>
      <c r="K24" s="77">
        <f t="shared" si="15"/>
        <v>232</v>
      </c>
      <c r="L24" s="55"/>
      <c r="M24" s="55"/>
      <c r="N24" s="55"/>
      <c r="O24" s="55">
        <f>SUM(C24:N24)</f>
        <v>2233</v>
      </c>
    </row>
    <row r="25" spans="1:15" x14ac:dyDescent="0.25">
      <c r="A25" s="107" t="s">
        <v>214</v>
      </c>
      <c r="B25" s="165" t="s">
        <v>205</v>
      </c>
      <c r="C25" s="84">
        <f t="shared" ref="C25:K25" si="16">SUM(C23-C24)</f>
        <v>75</v>
      </c>
      <c r="D25" s="84">
        <f t="shared" si="16"/>
        <v>24</v>
      </c>
      <c r="E25" s="84">
        <f t="shared" si="16"/>
        <v>-31</v>
      </c>
      <c r="F25" s="84">
        <f t="shared" si="16"/>
        <v>71</v>
      </c>
      <c r="G25" s="84">
        <f t="shared" si="16"/>
        <v>57</v>
      </c>
      <c r="H25" s="84">
        <f t="shared" si="16"/>
        <v>25</v>
      </c>
      <c r="I25" s="84">
        <f t="shared" si="16"/>
        <v>105</v>
      </c>
      <c r="J25" s="84">
        <f t="shared" si="16"/>
        <v>-18</v>
      </c>
      <c r="K25" s="84">
        <f t="shared" si="16"/>
        <v>37</v>
      </c>
      <c r="L25" s="84"/>
      <c r="M25" s="84"/>
      <c r="N25" s="84"/>
      <c r="O25" s="84">
        <f>SUM(O23-O24)</f>
        <v>345</v>
      </c>
    </row>
    <row r="26" spans="1:15" ht="13.8" thickBot="1" x14ac:dyDescent="0.3">
      <c r="A26" s="163"/>
      <c r="B26" s="164" t="s">
        <v>9</v>
      </c>
      <c r="C26" s="86">
        <f t="shared" ref="C26:K26" si="17">C25/C24</f>
        <v>0.29644268774703558</v>
      </c>
      <c r="D26" s="86">
        <f t="shared" si="17"/>
        <v>9.8360655737704916E-2</v>
      </c>
      <c r="E26" s="86">
        <f t="shared" si="17"/>
        <v>-0.1103202846975089</v>
      </c>
      <c r="F26" s="86">
        <f t="shared" si="17"/>
        <v>0.34299516908212563</v>
      </c>
      <c r="G26" s="86">
        <f t="shared" si="17"/>
        <v>0.21673003802281368</v>
      </c>
      <c r="H26" s="86">
        <f t="shared" si="17"/>
        <v>9.8425196850393706E-2</v>
      </c>
      <c r="I26" s="86">
        <f t="shared" si="17"/>
        <v>0.45652173913043476</v>
      </c>
      <c r="J26" s="86">
        <f t="shared" si="17"/>
        <v>-6.6914498141263934E-2</v>
      </c>
      <c r="K26" s="86">
        <f t="shared" si="17"/>
        <v>0.15948275862068967</v>
      </c>
      <c r="L26" s="86"/>
      <c r="M26" s="86"/>
      <c r="N26" s="86"/>
      <c r="O26" s="86">
        <f>O25/O24</f>
        <v>0.15450067174205107</v>
      </c>
    </row>
    <row r="27" spans="1:15" x14ac:dyDescent="0.25">
      <c r="A27" s="84"/>
      <c r="B27" s="56">
        <v>2016</v>
      </c>
      <c r="C27" s="82">
        <f t="shared" ref="C27:K28" si="18">SUM(C67,C107,C147,C187,C227,C267,C307,C347,C387,C427,C467,C507,C547)</f>
        <v>729</v>
      </c>
      <c r="D27" s="82">
        <f t="shared" si="18"/>
        <v>786</v>
      </c>
      <c r="E27" s="82">
        <f t="shared" si="18"/>
        <v>655</v>
      </c>
      <c r="F27" s="82">
        <f t="shared" si="18"/>
        <v>673</v>
      </c>
      <c r="G27" s="82">
        <f t="shared" si="18"/>
        <v>646</v>
      </c>
      <c r="H27" s="82">
        <f t="shared" si="18"/>
        <v>632</v>
      </c>
      <c r="I27" s="82">
        <f t="shared" si="18"/>
        <v>667</v>
      </c>
      <c r="J27" s="82">
        <f t="shared" si="18"/>
        <v>695</v>
      </c>
      <c r="K27" s="82">
        <f>SUM(K67,K107,K147,K187,K227,K267,K307,K347,K387,K427,K467,K507,K547)</f>
        <v>685</v>
      </c>
      <c r="L27" s="56"/>
      <c r="M27" s="56"/>
      <c r="N27" s="56"/>
      <c r="O27" s="56">
        <f>SUM(C27:N27)</f>
        <v>6168</v>
      </c>
    </row>
    <row r="28" spans="1:15" x14ac:dyDescent="0.25">
      <c r="A28" s="107" t="s">
        <v>215</v>
      </c>
      <c r="B28" s="55">
        <v>2015</v>
      </c>
      <c r="C28" s="77">
        <f t="shared" si="18"/>
        <v>961</v>
      </c>
      <c r="D28" s="77">
        <f t="shared" si="18"/>
        <v>753</v>
      </c>
      <c r="E28" s="77">
        <f t="shared" si="18"/>
        <v>808</v>
      </c>
      <c r="F28" s="77">
        <f t="shared" si="18"/>
        <v>775</v>
      </c>
      <c r="G28" s="77">
        <f t="shared" si="18"/>
        <v>747</v>
      </c>
      <c r="H28" s="77">
        <f t="shared" si="18"/>
        <v>814</v>
      </c>
      <c r="I28" s="77">
        <f t="shared" si="18"/>
        <v>801</v>
      </c>
      <c r="J28" s="77">
        <f t="shared" si="18"/>
        <v>751</v>
      </c>
      <c r="K28" s="77">
        <f t="shared" si="18"/>
        <v>724</v>
      </c>
      <c r="L28" s="55"/>
      <c r="M28" s="55"/>
      <c r="N28" s="55"/>
      <c r="O28" s="55">
        <f>SUM(C28:N28)</f>
        <v>7134</v>
      </c>
    </row>
    <row r="29" spans="1:15" x14ac:dyDescent="0.25">
      <c r="A29" s="84"/>
      <c r="B29" s="165" t="s">
        <v>205</v>
      </c>
      <c r="C29" s="84">
        <f t="shared" ref="C29:K29" si="19">SUM(C27-C28)</f>
        <v>-232</v>
      </c>
      <c r="D29" s="84">
        <f t="shared" si="19"/>
        <v>33</v>
      </c>
      <c r="E29" s="84">
        <f t="shared" si="19"/>
        <v>-153</v>
      </c>
      <c r="F29" s="84">
        <f t="shared" si="19"/>
        <v>-102</v>
      </c>
      <c r="G29" s="84">
        <f t="shared" si="19"/>
        <v>-101</v>
      </c>
      <c r="H29" s="84">
        <f t="shared" si="19"/>
        <v>-182</v>
      </c>
      <c r="I29" s="84">
        <f t="shared" si="19"/>
        <v>-134</v>
      </c>
      <c r="J29" s="84">
        <f t="shared" si="19"/>
        <v>-56</v>
      </c>
      <c r="K29" s="84">
        <f t="shared" si="19"/>
        <v>-39</v>
      </c>
      <c r="L29" s="84"/>
      <c r="M29" s="84"/>
      <c r="N29" s="84"/>
      <c r="O29" s="84">
        <f>SUM(O27-O28)</f>
        <v>-966</v>
      </c>
    </row>
    <row r="30" spans="1:15" ht="13.8" thickBot="1" x14ac:dyDescent="0.3">
      <c r="A30" s="163"/>
      <c r="B30" s="164" t="s">
        <v>9</v>
      </c>
      <c r="C30" s="86">
        <f t="shared" ref="C30:K30" si="20">C29/C28</f>
        <v>-0.24141519250780438</v>
      </c>
      <c r="D30" s="86">
        <f t="shared" si="20"/>
        <v>4.3824701195219126E-2</v>
      </c>
      <c r="E30" s="86">
        <f t="shared" si="20"/>
        <v>-0.18935643564356436</v>
      </c>
      <c r="F30" s="86">
        <f t="shared" si="20"/>
        <v>-0.13161290322580646</v>
      </c>
      <c r="G30" s="86">
        <f t="shared" si="20"/>
        <v>-0.13520749665327977</v>
      </c>
      <c r="H30" s="86">
        <f t="shared" si="20"/>
        <v>-0.22358722358722358</v>
      </c>
      <c r="I30" s="86">
        <f t="shared" si="20"/>
        <v>-0.16729088639200998</v>
      </c>
      <c r="J30" s="86">
        <f t="shared" si="20"/>
        <v>-7.456724367509987E-2</v>
      </c>
      <c r="K30" s="86">
        <f t="shared" si="20"/>
        <v>-5.3867403314917128E-2</v>
      </c>
      <c r="L30" s="86"/>
      <c r="M30" s="86"/>
      <c r="N30" s="86"/>
      <c r="O30" s="86">
        <f>O29/O28</f>
        <v>-0.13540790580319595</v>
      </c>
    </row>
    <row r="31" spans="1:15" x14ac:dyDescent="0.25">
      <c r="A31" s="84"/>
      <c r="B31" s="56">
        <v>2016</v>
      </c>
      <c r="C31" s="82">
        <f t="shared" ref="C31:K32" si="21">SUM(C71,C111,C151,C191,C231,C271,C311,C351,C391,C431,C471,C511,C551)</f>
        <v>2171</v>
      </c>
      <c r="D31" s="176">
        <f t="shared" si="21"/>
        <v>2101</v>
      </c>
      <c r="E31" s="176">
        <f t="shared" si="21"/>
        <v>2119</v>
      </c>
      <c r="F31" s="176">
        <f t="shared" si="21"/>
        <v>1881</v>
      </c>
      <c r="G31" s="82">
        <f t="shared" si="21"/>
        <v>1965</v>
      </c>
      <c r="H31" s="82">
        <f t="shared" si="21"/>
        <v>1766</v>
      </c>
      <c r="I31" s="82">
        <f t="shared" si="21"/>
        <v>1793</v>
      </c>
      <c r="J31" s="82">
        <f t="shared" si="21"/>
        <v>1950</v>
      </c>
      <c r="K31" s="82">
        <f t="shared" si="21"/>
        <v>1862</v>
      </c>
      <c r="L31" s="56"/>
      <c r="M31" s="56"/>
      <c r="N31" s="56"/>
      <c r="O31" s="56">
        <f>SUM(C31:N31)</f>
        <v>17608</v>
      </c>
    </row>
    <row r="32" spans="1:15" x14ac:dyDescent="0.25">
      <c r="A32" s="107" t="s">
        <v>216</v>
      </c>
      <c r="B32" s="55">
        <v>2015</v>
      </c>
      <c r="C32" s="77">
        <f t="shared" si="21"/>
        <v>2480</v>
      </c>
      <c r="D32" s="77">
        <f t="shared" si="21"/>
        <v>2072</v>
      </c>
      <c r="E32" s="77">
        <f t="shared" si="21"/>
        <v>2112</v>
      </c>
      <c r="F32" s="77">
        <f t="shared" si="21"/>
        <v>1904</v>
      </c>
      <c r="G32" s="77">
        <f t="shared" si="21"/>
        <v>2054</v>
      </c>
      <c r="H32" s="77">
        <f t="shared" si="21"/>
        <v>1972</v>
      </c>
      <c r="I32" s="77">
        <f t="shared" si="21"/>
        <v>2051</v>
      </c>
      <c r="J32" s="77">
        <f t="shared" si="21"/>
        <v>2000</v>
      </c>
      <c r="K32" s="77">
        <f t="shared" si="21"/>
        <v>1969</v>
      </c>
      <c r="L32" s="55"/>
      <c r="M32" s="55"/>
      <c r="N32" s="55"/>
      <c r="O32" s="55">
        <f>SUM(C32:N32)</f>
        <v>18614</v>
      </c>
    </row>
    <row r="33" spans="1:15" x14ac:dyDescent="0.25">
      <c r="A33" s="107" t="s">
        <v>217</v>
      </c>
      <c r="B33" s="165" t="s">
        <v>205</v>
      </c>
      <c r="C33" s="84">
        <f t="shared" ref="C33:K33" si="22">SUM(C31-C32)</f>
        <v>-309</v>
      </c>
      <c r="D33" s="84">
        <f t="shared" si="22"/>
        <v>29</v>
      </c>
      <c r="E33" s="84">
        <f t="shared" si="22"/>
        <v>7</v>
      </c>
      <c r="F33" s="84">
        <f t="shared" si="22"/>
        <v>-23</v>
      </c>
      <c r="G33" s="84">
        <f t="shared" si="22"/>
        <v>-89</v>
      </c>
      <c r="H33" s="84">
        <f t="shared" si="22"/>
        <v>-206</v>
      </c>
      <c r="I33" s="84">
        <f t="shared" si="22"/>
        <v>-258</v>
      </c>
      <c r="J33" s="84">
        <f t="shared" si="22"/>
        <v>-50</v>
      </c>
      <c r="K33" s="84">
        <f t="shared" si="22"/>
        <v>-107</v>
      </c>
      <c r="L33" s="84"/>
      <c r="M33" s="84"/>
      <c r="N33" s="84"/>
      <c r="O33" s="84">
        <f>SUM(O31-O32)</f>
        <v>-1006</v>
      </c>
    </row>
    <row r="34" spans="1:15" ht="13.8" thickBot="1" x14ac:dyDescent="0.3">
      <c r="A34" s="163"/>
      <c r="B34" s="164" t="s">
        <v>9</v>
      </c>
      <c r="C34" s="86">
        <f t="shared" ref="C34:K34" si="23">C33/C32</f>
        <v>-0.12459677419354839</v>
      </c>
      <c r="D34" s="86">
        <f t="shared" si="23"/>
        <v>1.3996138996138996E-2</v>
      </c>
      <c r="E34" s="86">
        <f t="shared" si="23"/>
        <v>3.3143939393939395E-3</v>
      </c>
      <c r="F34" s="86">
        <f t="shared" si="23"/>
        <v>-1.207983193277311E-2</v>
      </c>
      <c r="G34" s="86">
        <f t="shared" si="23"/>
        <v>-4.33300876338851E-2</v>
      </c>
      <c r="H34" s="86">
        <f t="shared" si="23"/>
        <v>-0.10446247464503043</v>
      </c>
      <c r="I34" s="86">
        <f t="shared" si="23"/>
        <v>-0.12579229644076059</v>
      </c>
      <c r="J34" s="86">
        <f t="shared" si="23"/>
        <v>-2.5000000000000001E-2</v>
      </c>
      <c r="K34" s="86">
        <f t="shared" si="23"/>
        <v>-5.4342305738953781E-2</v>
      </c>
      <c r="L34" s="86"/>
      <c r="M34" s="86"/>
      <c r="N34" s="86"/>
      <c r="O34" s="86">
        <f>O33/O32</f>
        <v>-5.4045342215536696E-2</v>
      </c>
    </row>
    <row r="35" spans="1:15" x14ac:dyDescent="0.25">
      <c r="A35" s="84"/>
      <c r="B35" s="56">
        <v>2016</v>
      </c>
      <c r="C35" s="82">
        <f t="shared" ref="C35:K36" si="24">SUM(C75,C115,C155,C195,C235,C275,C315,C355,C395,C435,C475,C515,C555)</f>
        <v>307</v>
      </c>
      <c r="D35" s="82">
        <f t="shared" si="24"/>
        <v>305</v>
      </c>
      <c r="E35" s="82">
        <f t="shared" si="24"/>
        <v>336</v>
      </c>
      <c r="F35" s="82">
        <f t="shared" si="24"/>
        <v>298</v>
      </c>
      <c r="G35" s="82">
        <f t="shared" si="24"/>
        <v>290</v>
      </c>
      <c r="H35" s="82">
        <f t="shared" si="24"/>
        <v>293</v>
      </c>
      <c r="I35" s="82">
        <f t="shared" si="24"/>
        <v>344</v>
      </c>
      <c r="J35" s="82">
        <f t="shared" si="24"/>
        <v>350</v>
      </c>
      <c r="K35" s="82">
        <f t="shared" si="24"/>
        <v>287</v>
      </c>
      <c r="L35" s="56"/>
      <c r="M35" s="56"/>
      <c r="N35" s="56"/>
      <c r="O35" s="56">
        <f>SUM(C35:N35)</f>
        <v>2810</v>
      </c>
    </row>
    <row r="36" spans="1:15" x14ac:dyDescent="0.25">
      <c r="A36" s="107" t="s">
        <v>218</v>
      </c>
      <c r="B36" s="55">
        <v>2015</v>
      </c>
      <c r="C36" s="77">
        <f t="shared" si="24"/>
        <v>384</v>
      </c>
      <c r="D36" s="77">
        <f t="shared" si="24"/>
        <v>350</v>
      </c>
      <c r="E36" s="77">
        <f t="shared" si="24"/>
        <v>307</v>
      </c>
      <c r="F36" s="77">
        <f t="shared" si="24"/>
        <v>345</v>
      </c>
      <c r="G36" s="77">
        <f t="shared" si="24"/>
        <v>321</v>
      </c>
      <c r="H36" s="77">
        <f t="shared" si="24"/>
        <v>374</v>
      </c>
      <c r="I36" s="77">
        <f t="shared" si="24"/>
        <v>350</v>
      </c>
      <c r="J36" s="77">
        <f t="shared" si="24"/>
        <v>330</v>
      </c>
      <c r="K36" s="77">
        <f t="shared" si="24"/>
        <v>352</v>
      </c>
      <c r="L36" s="55"/>
      <c r="M36" s="55"/>
      <c r="N36" s="55"/>
      <c r="O36" s="55">
        <f>SUM(C36:N36)</f>
        <v>3113</v>
      </c>
    </row>
    <row r="37" spans="1:15" x14ac:dyDescent="0.25">
      <c r="A37" s="107" t="s">
        <v>219</v>
      </c>
      <c r="B37" s="165" t="s">
        <v>205</v>
      </c>
      <c r="C37" s="84">
        <f t="shared" ref="C37:K37" si="25">SUM(C35-C36)</f>
        <v>-77</v>
      </c>
      <c r="D37" s="84">
        <f t="shared" si="25"/>
        <v>-45</v>
      </c>
      <c r="E37" s="84">
        <f t="shared" si="25"/>
        <v>29</v>
      </c>
      <c r="F37" s="84">
        <f t="shared" si="25"/>
        <v>-47</v>
      </c>
      <c r="G37" s="84">
        <f t="shared" si="25"/>
        <v>-31</v>
      </c>
      <c r="H37" s="84">
        <f t="shared" si="25"/>
        <v>-81</v>
      </c>
      <c r="I37" s="84">
        <f t="shared" si="25"/>
        <v>-6</v>
      </c>
      <c r="J37" s="84">
        <f t="shared" si="25"/>
        <v>20</v>
      </c>
      <c r="K37" s="84">
        <f t="shared" si="25"/>
        <v>-65</v>
      </c>
      <c r="L37" s="84"/>
      <c r="M37" s="84"/>
      <c r="N37" s="84"/>
      <c r="O37" s="84">
        <f>SUM(O35-O36)</f>
        <v>-303</v>
      </c>
    </row>
    <row r="38" spans="1:15" ht="13.8" thickBot="1" x14ac:dyDescent="0.3">
      <c r="A38" s="163"/>
      <c r="B38" s="164" t="s">
        <v>9</v>
      </c>
      <c r="C38" s="86">
        <f t="shared" ref="C38:K38" si="26">C37/C36</f>
        <v>-0.20052083333333334</v>
      </c>
      <c r="D38" s="86">
        <f t="shared" si="26"/>
        <v>-0.12857142857142856</v>
      </c>
      <c r="E38" s="86">
        <f t="shared" si="26"/>
        <v>9.4462540716612378E-2</v>
      </c>
      <c r="F38" s="86">
        <f t="shared" si="26"/>
        <v>-0.13623188405797101</v>
      </c>
      <c r="G38" s="86">
        <f t="shared" si="26"/>
        <v>-9.657320872274143E-2</v>
      </c>
      <c r="H38" s="86">
        <f t="shared" si="26"/>
        <v>-0.21657754010695188</v>
      </c>
      <c r="I38" s="86">
        <f t="shared" si="26"/>
        <v>-1.7142857142857144E-2</v>
      </c>
      <c r="J38" s="86">
        <f t="shared" si="26"/>
        <v>6.0606060606060608E-2</v>
      </c>
      <c r="K38" s="86">
        <f t="shared" si="26"/>
        <v>-0.18465909090909091</v>
      </c>
      <c r="L38" s="86"/>
      <c r="M38" s="86"/>
      <c r="N38" s="86"/>
      <c r="O38" s="86">
        <f>O37/O36</f>
        <v>-9.7333761644715702E-2</v>
      </c>
    </row>
    <row r="39" spans="1:15" x14ac:dyDescent="0.25">
      <c r="O39" s="73"/>
    </row>
    <row r="40" spans="1:15" x14ac:dyDescent="0.25">
      <c r="O40" s="1"/>
    </row>
    <row r="41" spans="1:15" ht="14.4" thickBot="1" x14ac:dyDescent="0.3">
      <c r="A41" s="167" t="s">
        <v>65</v>
      </c>
      <c r="O41" s="1"/>
    </row>
    <row r="42" spans="1:15" ht="13.8" thickBot="1" x14ac:dyDescent="0.3">
      <c r="A42" t="s">
        <v>2</v>
      </c>
      <c r="B42" s="108" t="s">
        <v>191</v>
      </c>
      <c r="C42" s="108" t="s">
        <v>192</v>
      </c>
      <c r="D42" s="108" t="s">
        <v>193</v>
      </c>
      <c r="E42" s="108" t="s">
        <v>194</v>
      </c>
      <c r="F42" s="108" t="s">
        <v>195</v>
      </c>
      <c r="G42" s="108" t="s">
        <v>196</v>
      </c>
      <c r="H42" s="108" t="s">
        <v>197</v>
      </c>
      <c r="I42" s="108" t="s">
        <v>198</v>
      </c>
      <c r="J42" s="108" t="s">
        <v>199</v>
      </c>
      <c r="K42" s="108" t="s">
        <v>200</v>
      </c>
      <c r="L42" s="108" t="s">
        <v>201</v>
      </c>
      <c r="M42" s="108" t="s">
        <v>202</v>
      </c>
      <c r="N42" s="108" t="s">
        <v>203</v>
      </c>
      <c r="O42" s="108" t="s">
        <v>49</v>
      </c>
    </row>
    <row r="43" spans="1:15" x14ac:dyDescent="0.25">
      <c r="A43" s="82"/>
      <c r="B43" s="56">
        <v>2016</v>
      </c>
      <c r="C43" s="56">
        <f t="shared" ref="C43:K43" si="27">SUM(C47+C51+C59+C63+C67+C71+C75)</f>
        <v>789</v>
      </c>
      <c r="D43" s="56">
        <f t="shared" si="27"/>
        <v>748</v>
      </c>
      <c r="E43" s="56">
        <f t="shared" si="27"/>
        <v>717</v>
      </c>
      <c r="F43" s="56">
        <f t="shared" si="27"/>
        <v>675</v>
      </c>
      <c r="G43" s="56">
        <f t="shared" si="27"/>
        <v>702</v>
      </c>
      <c r="H43" s="56">
        <f t="shared" si="27"/>
        <v>437</v>
      </c>
      <c r="I43" s="56">
        <f t="shared" si="27"/>
        <v>665</v>
      </c>
      <c r="J43" s="56">
        <f t="shared" si="27"/>
        <v>661</v>
      </c>
      <c r="K43" s="56">
        <f t="shared" si="27"/>
        <v>661</v>
      </c>
      <c r="L43" s="56"/>
      <c r="M43" s="56"/>
      <c r="N43" s="56"/>
      <c r="O43" s="56">
        <f>SUM(O47+O51+O59+O63+O67+O71+O75)</f>
        <v>6055</v>
      </c>
    </row>
    <row r="44" spans="1:15" x14ac:dyDescent="0.25">
      <c r="A44" s="107" t="s">
        <v>49</v>
      </c>
      <c r="B44" s="55">
        <v>2015</v>
      </c>
      <c r="C44" s="55">
        <f>SUM(C48+C52+C56+C56+C60+C64+C68+C72+C76)</f>
        <v>836</v>
      </c>
      <c r="D44" s="55">
        <f t="shared" ref="D44:K44" si="28">SUM(D48+D52+D56+D60+D64+D68+D72+D76)</f>
        <v>687</v>
      </c>
      <c r="E44" s="55">
        <f t="shared" si="28"/>
        <v>679</v>
      </c>
      <c r="F44" s="55">
        <f t="shared" si="28"/>
        <v>703</v>
      </c>
      <c r="G44" s="55">
        <f t="shared" si="28"/>
        <v>667</v>
      </c>
      <c r="H44" s="55">
        <f t="shared" si="28"/>
        <v>647</v>
      </c>
      <c r="I44" s="55">
        <f t="shared" si="28"/>
        <v>657</v>
      </c>
      <c r="J44" s="55">
        <f t="shared" si="28"/>
        <v>721</v>
      </c>
      <c r="K44" s="55">
        <f t="shared" si="28"/>
        <v>639</v>
      </c>
      <c r="L44" s="55"/>
      <c r="M44" s="55"/>
      <c r="N44" s="55"/>
      <c r="O44" s="55">
        <f>SUM(C44:N44)</f>
        <v>6236</v>
      </c>
    </row>
    <row r="45" spans="1:15" x14ac:dyDescent="0.25">
      <c r="A45" s="107" t="s">
        <v>204</v>
      </c>
      <c r="B45" s="162" t="s">
        <v>205</v>
      </c>
      <c r="C45" s="55">
        <f t="shared" ref="C45:K45" si="29">C43-C44</f>
        <v>-47</v>
      </c>
      <c r="D45" s="55">
        <f t="shared" si="29"/>
        <v>61</v>
      </c>
      <c r="E45" s="55">
        <f t="shared" si="29"/>
        <v>38</v>
      </c>
      <c r="F45" s="55">
        <f t="shared" si="29"/>
        <v>-28</v>
      </c>
      <c r="G45" s="55">
        <f t="shared" si="29"/>
        <v>35</v>
      </c>
      <c r="H45" s="55">
        <f t="shared" si="29"/>
        <v>-210</v>
      </c>
      <c r="I45" s="55">
        <f t="shared" si="29"/>
        <v>8</v>
      </c>
      <c r="J45" s="55">
        <f t="shared" si="29"/>
        <v>-60</v>
      </c>
      <c r="K45" s="55">
        <f t="shared" si="29"/>
        <v>22</v>
      </c>
      <c r="L45" s="55"/>
      <c r="M45" s="55"/>
      <c r="N45" s="55"/>
      <c r="O45" s="55">
        <f>O43-O44</f>
        <v>-181</v>
      </c>
    </row>
    <row r="46" spans="1:15" ht="13.8" thickBot="1" x14ac:dyDescent="0.3">
      <c r="A46" s="163"/>
      <c r="B46" s="164" t="s">
        <v>9</v>
      </c>
      <c r="C46" s="86">
        <f t="shared" ref="C46:K46" si="30">C45/C44</f>
        <v>-5.6220095693779906E-2</v>
      </c>
      <c r="D46" s="86">
        <f t="shared" si="30"/>
        <v>8.8791848617176122E-2</v>
      </c>
      <c r="E46" s="86">
        <f t="shared" si="30"/>
        <v>5.5964653902798235E-2</v>
      </c>
      <c r="F46" s="86">
        <f t="shared" si="30"/>
        <v>-3.9829302987197723E-2</v>
      </c>
      <c r="G46" s="86">
        <f t="shared" si="30"/>
        <v>5.2473763118440778E-2</v>
      </c>
      <c r="H46" s="86">
        <f t="shared" si="30"/>
        <v>-0.32457496136012365</v>
      </c>
      <c r="I46" s="86">
        <f t="shared" si="30"/>
        <v>1.2176560121765601E-2</v>
      </c>
      <c r="J46" s="86">
        <f t="shared" si="30"/>
        <v>-8.3217753120665747E-2</v>
      </c>
      <c r="K46" s="86">
        <f t="shared" si="30"/>
        <v>3.4428794992175271E-2</v>
      </c>
      <c r="L46" s="86"/>
      <c r="M46" s="86"/>
      <c r="N46" s="86"/>
      <c r="O46" s="86">
        <f>O45/O44</f>
        <v>-2.9025016035920462E-2</v>
      </c>
    </row>
    <row r="47" spans="1:15" x14ac:dyDescent="0.25">
      <c r="A47" s="84"/>
      <c r="B47" s="56">
        <v>2016</v>
      </c>
      <c r="C47" s="56">
        <v>13</v>
      </c>
      <c r="D47" s="56">
        <v>13</v>
      </c>
      <c r="E47" s="56">
        <v>7</v>
      </c>
      <c r="F47" s="56">
        <v>15</v>
      </c>
      <c r="G47" s="56">
        <v>14</v>
      </c>
      <c r="H47" s="56">
        <v>11</v>
      </c>
      <c r="I47" s="56">
        <v>10</v>
      </c>
      <c r="J47" s="56">
        <v>15</v>
      </c>
      <c r="K47" s="56">
        <v>5</v>
      </c>
      <c r="L47" s="56"/>
      <c r="M47" s="56"/>
      <c r="N47" s="56"/>
      <c r="O47" s="56">
        <f>SUM(C47:N47)</f>
        <v>103</v>
      </c>
    </row>
    <row r="48" spans="1:15" x14ac:dyDescent="0.25">
      <c r="A48" s="107" t="s">
        <v>206</v>
      </c>
      <c r="B48" s="55">
        <v>2015</v>
      </c>
      <c r="C48" s="55">
        <v>6</v>
      </c>
      <c r="D48" s="55">
        <v>6</v>
      </c>
      <c r="E48" s="55">
        <v>10</v>
      </c>
      <c r="F48" s="55">
        <v>12</v>
      </c>
      <c r="G48" s="55">
        <v>2</v>
      </c>
      <c r="H48" s="55">
        <v>5</v>
      </c>
      <c r="I48" s="55">
        <v>6</v>
      </c>
      <c r="J48" s="55">
        <v>13</v>
      </c>
      <c r="K48" s="55">
        <v>5</v>
      </c>
      <c r="L48" s="55"/>
      <c r="M48" s="55"/>
      <c r="N48" s="55"/>
      <c r="O48" s="55">
        <f>SUM(C48:N48)</f>
        <v>65</v>
      </c>
    </row>
    <row r="49" spans="1:15" x14ac:dyDescent="0.25">
      <c r="A49" s="107" t="s">
        <v>207</v>
      </c>
      <c r="B49" s="165" t="s">
        <v>205</v>
      </c>
      <c r="C49" s="55">
        <f t="shared" ref="C49:K49" si="31">C47-C48</f>
        <v>7</v>
      </c>
      <c r="D49" s="55">
        <f t="shared" si="31"/>
        <v>7</v>
      </c>
      <c r="E49" s="55">
        <f t="shared" si="31"/>
        <v>-3</v>
      </c>
      <c r="F49" s="55">
        <f t="shared" si="31"/>
        <v>3</v>
      </c>
      <c r="G49" s="55">
        <f t="shared" si="31"/>
        <v>12</v>
      </c>
      <c r="H49" s="55">
        <f t="shared" si="31"/>
        <v>6</v>
      </c>
      <c r="I49" s="55">
        <f t="shared" si="31"/>
        <v>4</v>
      </c>
      <c r="J49" s="55">
        <f t="shared" si="31"/>
        <v>2</v>
      </c>
      <c r="K49" s="55">
        <f t="shared" si="31"/>
        <v>0</v>
      </c>
      <c r="L49" s="55"/>
      <c r="M49" s="55"/>
      <c r="N49" s="55"/>
      <c r="O49" s="55">
        <f>O47-O48</f>
        <v>38</v>
      </c>
    </row>
    <row r="50" spans="1:15" ht="13.8" thickBot="1" x14ac:dyDescent="0.3">
      <c r="A50" s="163"/>
      <c r="B50" s="164" t="s">
        <v>9</v>
      </c>
      <c r="C50" s="86">
        <f t="shared" ref="C50:K50" si="32">C49/C48</f>
        <v>1.1666666666666667</v>
      </c>
      <c r="D50" s="86">
        <f t="shared" si="32"/>
        <v>1.1666666666666667</v>
      </c>
      <c r="E50" s="86">
        <f t="shared" si="32"/>
        <v>-0.3</v>
      </c>
      <c r="F50" s="86">
        <f t="shared" si="32"/>
        <v>0.25</v>
      </c>
      <c r="G50" s="86">
        <f t="shared" si="32"/>
        <v>6</v>
      </c>
      <c r="H50" s="86">
        <f t="shared" si="32"/>
        <v>1.2</v>
      </c>
      <c r="I50" s="86">
        <f t="shared" si="32"/>
        <v>0.66666666666666663</v>
      </c>
      <c r="J50" s="86">
        <f t="shared" si="32"/>
        <v>0.15384615384615385</v>
      </c>
      <c r="K50" s="86">
        <f t="shared" si="32"/>
        <v>0</v>
      </c>
      <c r="L50" s="86"/>
      <c r="M50" s="86"/>
      <c r="N50" s="86"/>
      <c r="O50" s="86">
        <f>O49/O48</f>
        <v>0.58461538461538465</v>
      </c>
    </row>
    <row r="51" spans="1:15" x14ac:dyDescent="0.25">
      <c r="A51" s="84"/>
      <c r="B51" s="56">
        <v>2016</v>
      </c>
      <c r="C51" s="77">
        <v>1</v>
      </c>
      <c r="D51" s="77">
        <v>1</v>
      </c>
      <c r="E51" s="77">
        <v>3</v>
      </c>
      <c r="F51" s="77">
        <v>0</v>
      </c>
      <c r="G51" s="77">
        <v>1</v>
      </c>
      <c r="H51" s="77">
        <v>0</v>
      </c>
      <c r="I51" s="77">
        <v>2</v>
      </c>
      <c r="J51" s="77">
        <v>2</v>
      </c>
      <c r="K51" s="77">
        <v>1</v>
      </c>
      <c r="L51" s="77"/>
      <c r="M51" s="77"/>
      <c r="N51" s="77"/>
      <c r="O51" s="56">
        <f>SUM(C51:N51)</f>
        <v>11</v>
      </c>
    </row>
    <row r="52" spans="1:15" x14ac:dyDescent="0.25">
      <c r="A52" s="166" t="s">
        <v>208</v>
      </c>
      <c r="B52" s="55">
        <v>2015</v>
      </c>
      <c r="C52" s="55">
        <v>2</v>
      </c>
      <c r="D52" s="55">
        <v>0</v>
      </c>
      <c r="E52" s="55">
        <v>1</v>
      </c>
      <c r="F52" s="55">
        <v>3</v>
      </c>
      <c r="G52" s="55">
        <v>2</v>
      </c>
      <c r="H52" s="55">
        <v>1</v>
      </c>
      <c r="I52" s="55">
        <v>6</v>
      </c>
      <c r="J52" s="55">
        <v>1</v>
      </c>
      <c r="K52" s="55">
        <v>3</v>
      </c>
      <c r="L52" s="55"/>
      <c r="M52" s="55"/>
      <c r="N52" s="55"/>
      <c r="O52" s="55">
        <f>SUM(C52:N52)</f>
        <v>19</v>
      </c>
    </row>
    <row r="53" spans="1:15" x14ac:dyDescent="0.25">
      <c r="A53" s="107" t="s">
        <v>209</v>
      </c>
      <c r="B53" s="165" t="s">
        <v>205</v>
      </c>
      <c r="C53" s="55">
        <f t="shared" ref="C53:K53" si="33">C51-C52</f>
        <v>-1</v>
      </c>
      <c r="D53" s="55">
        <f t="shared" si="33"/>
        <v>1</v>
      </c>
      <c r="E53" s="55">
        <f t="shared" si="33"/>
        <v>2</v>
      </c>
      <c r="F53" s="55">
        <f t="shared" si="33"/>
        <v>-3</v>
      </c>
      <c r="G53" s="55">
        <f t="shared" si="33"/>
        <v>-1</v>
      </c>
      <c r="H53" s="55">
        <f t="shared" si="33"/>
        <v>-1</v>
      </c>
      <c r="I53" s="55">
        <f t="shared" si="33"/>
        <v>-4</v>
      </c>
      <c r="J53" s="55">
        <f t="shared" si="33"/>
        <v>1</v>
      </c>
      <c r="K53" s="55">
        <f t="shared" si="33"/>
        <v>-2</v>
      </c>
      <c r="L53" s="55"/>
      <c r="M53" s="55"/>
      <c r="N53" s="55"/>
      <c r="O53" s="55">
        <f>O51-O52</f>
        <v>-8</v>
      </c>
    </row>
    <row r="54" spans="1:15" ht="13.8" thickBot="1" x14ac:dyDescent="0.3">
      <c r="A54" s="163"/>
      <c r="B54" s="164" t="s">
        <v>9</v>
      </c>
      <c r="C54" s="86">
        <f t="shared" ref="C54:K54" si="34">C53/C52</f>
        <v>-0.5</v>
      </c>
      <c r="D54" s="86">
        <v>0</v>
      </c>
      <c r="E54" s="86">
        <f t="shared" si="34"/>
        <v>2</v>
      </c>
      <c r="F54" s="86">
        <f t="shared" si="34"/>
        <v>-1</v>
      </c>
      <c r="G54" s="86">
        <f t="shared" si="34"/>
        <v>-0.5</v>
      </c>
      <c r="H54" s="86">
        <f t="shared" si="34"/>
        <v>-1</v>
      </c>
      <c r="I54" s="86">
        <f t="shared" si="34"/>
        <v>-0.66666666666666663</v>
      </c>
      <c r="J54" s="86">
        <f t="shared" si="34"/>
        <v>1</v>
      </c>
      <c r="K54" s="86">
        <f t="shared" si="34"/>
        <v>-0.66666666666666663</v>
      </c>
      <c r="L54" s="86"/>
      <c r="M54" s="86"/>
      <c r="N54" s="86"/>
      <c r="O54" s="86">
        <f>O53/O52</f>
        <v>-0.42105263157894735</v>
      </c>
    </row>
    <row r="55" spans="1:15" x14ac:dyDescent="0.25">
      <c r="A55" s="84"/>
      <c r="B55" s="56">
        <v>2016</v>
      </c>
      <c r="C55" s="77">
        <v>0</v>
      </c>
      <c r="D55" s="77">
        <v>0</v>
      </c>
      <c r="E55" s="77">
        <v>0</v>
      </c>
      <c r="F55" s="77">
        <v>0</v>
      </c>
      <c r="G55" s="77">
        <v>0</v>
      </c>
      <c r="H55" s="77">
        <v>0</v>
      </c>
      <c r="I55" s="77">
        <v>0</v>
      </c>
      <c r="J55" s="77">
        <v>0</v>
      </c>
      <c r="K55" s="77">
        <v>0</v>
      </c>
      <c r="L55" s="77"/>
      <c r="M55" s="77"/>
      <c r="N55" s="77"/>
      <c r="O55" s="56">
        <f>SUM(C55:N55)</f>
        <v>0</v>
      </c>
    </row>
    <row r="56" spans="1:15" x14ac:dyDescent="0.25">
      <c r="A56" s="166" t="s">
        <v>210</v>
      </c>
      <c r="B56" s="55">
        <v>2015</v>
      </c>
      <c r="C56" s="55">
        <v>0</v>
      </c>
      <c r="D56" s="55">
        <v>0</v>
      </c>
      <c r="E56" s="55">
        <v>0</v>
      </c>
      <c r="F56" s="55">
        <v>0</v>
      </c>
      <c r="G56" s="55">
        <v>0</v>
      </c>
      <c r="H56" s="55">
        <v>0</v>
      </c>
      <c r="I56" s="55">
        <v>0</v>
      </c>
      <c r="J56" s="55">
        <v>0</v>
      </c>
      <c r="K56" s="55">
        <v>1</v>
      </c>
      <c r="L56" s="55"/>
      <c r="M56" s="55"/>
      <c r="N56" s="55"/>
      <c r="O56" s="55">
        <f>SUM(C56:N56)</f>
        <v>1</v>
      </c>
    </row>
    <row r="57" spans="1:15" x14ac:dyDescent="0.25">
      <c r="A57" s="166" t="s">
        <v>211</v>
      </c>
      <c r="B57" s="165" t="s">
        <v>205</v>
      </c>
      <c r="C57" s="55">
        <f t="shared" ref="C57:K57" si="35">C55-C56</f>
        <v>0</v>
      </c>
      <c r="D57" s="55">
        <f t="shared" si="35"/>
        <v>0</v>
      </c>
      <c r="E57" s="55">
        <f t="shared" si="35"/>
        <v>0</v>
      </c>
      <c r="F57" s="55">
        <f t="shared" si="35"/>
        <v>0</v>
      </c>
      <c r="G57" s="55">
        <f t="shared" si="35"/>
        <v>0</v>
      </c>
      <c r="H57" s="55">
        <f t="shared" si="35"/>
        <v>0</v>
      </c>
      <c r="I57" s="55">
        <f t="shared" si="35"/>
        <v>0</v>
      </c>
      <c r="J57" s="55">
        <f t="shared" si="35"/>
        <v>0</v>
      </c>
      <c r="K57" s="55">
        <f t="shared" si="35"/>
        <v>-1</v>
      </c>
      <c r="L57" s="55"/>
      <c r="M57" s="55"/>
      <c r="N57" s="55"/>
      <c r="O57" s="55">
        <f>O55-O56</f>
        <v>-1</v>
      </c>
    </row>
    <row r="58" spans="1:15" ht="13.8" thickBot="1" x14ac:dyDescent="0.3">
      <c r="A58" s="163"/>
      <c r="B58" s="164" t="s">
        <v>9</v>
      </c>
      <c r="C58" s="86">
        <v>0</v>
      </c>
      <c r="D58" s="86">
        <v>0</v>
      </c>
      <c r="E58" s="86">
        <v>0</v>
      </c>
      <c r="F58" s="86">
        <v>0</v>
      </c>
      <c r="G58" s="86">
        <v>0</v>
      </c>
      <c r="H58" s="86">
        <v>0</v>
      </c>
      <c r="I58" s="86">
        <v>0</v>
      </c>
      <c r="J58" s="86">
        <v>0</v>
      </c>
      <c r="K58" s="86">
        <f>K57/K56</f>
        <v>-1</v>
      </c>
      <c r="L58" s="86"/>
      <c r="M58" s="86"/>
      <c r="N58" s="86"/>
      <c r="O58" s="86">
        <v>0</v>
      </c>
    </row>
    <row r="59" spans="1:15" x14ac:dyDescent="0.25">
      <c r="A59" s="84"/>
      <c r="B59" s="56">
        <v>2016</v>
      </c>
      <c r="C59" s="77">
        <v>128</v>
      </c>
      <c r="D59" s="77">
        <v>75</v>
      </c>
      <c r="E59" s="77">
        <v>78</v>
      </c>
      <c r="F59" s="77">
        <v>53</v>
      </c>
      <c r="G59" s="77">
        <v>57</v>
      </c>
      <c r="H59" s="77">
        <v>35</v>
      </c>
      <c r="I59" s="77">
        <v>70</v>
      </c>
      <c r="J59" s="77">
        <v>56</v>
      </c>
      <c r="K59" s="77">
        <v>59</v>
      </c>
      <c r="L59" s="77"/>
      <c r="M59" s="77"/>
      <c r="N59" s="77"/>
      <c r="O59" s="56">
        <f>SUM(C59:N59)</f>
        <v>611</v>
      </c>
    </row>
    <row r="60" spans="1:15" x14ac:dyDescent="0.25">
      <c r="A60" s="107" t="s">
        <v>212</v>
      </c>
      <c r="B60" s="55">
        <v>2015</v>
      </c>
      <c r="C60" s="55">
        <v>88</v>
      </c>
      <c r="D60" s="55">
        <v>90</v>
      </c>
      <c r="E60" s="55">
        <v>77</v>
      </c>
      <c r="F60" s="55">
        <v>96</v>
      </c>
      <c r="G60" s="55">
        <v>97</v>
      </c>
      <c r="H60" s="55">
        <v>86</v>
      </c>
      <c r="I60" s="55">
        <v>82</v>
      </c>
      <c r="J60" s="55">
        <v>89</v>
      </c>
      <c r="K60" s="55">
        <v>86</v>
      </c>
      <c r="L60" s="55"/>
      <c r="M60" s="55"/>
      <c r="N60" s="55"/>
      <c r="O60" s="55">
        <f>SUM(C60:N60)</f>
        <v>791</v>
      </c>
    </row>
    <row r="61" spans="1:15" x14ac:dyDescent="0.25">
      <c r="A61" s="84"/>
      <c r="B61" s="165" t="s">
        <v>205</v>
      </c>
      <c r="C61" s="55">
        <f t="shared" ref="C61:K61" si="36">C59-C60</f>
        <v>40</v>
      </c>
      <c r="D61" s="55">
        <f t="shared" si="36"/>
        <v>-15</v>
      </c>
      <c r="E61" s="55">
        <f t="shared" si="36"/>
        <v>1</v>
      </c>
      <c r="F61" s="55">
        <f t="shared" si="36"/>
        <v>-43</v>
      </c>
      <c r="G61" s="55">
        <f t="shared" si="36"/>
        <v>-40</v>
      </c>
      <c r="H61" s="55">
        <f t="shared" si="36"/>
        <v>-51</v>
      </c>
      <c r="I61" s="55">
        <f t="shared" si="36"/>
        <v>-12</v>
      </c>
      <c r="J61" s="55">
        <f t="shared" si="36"/>
        <v>-33</v>
      </c>
      <c r="K61" s="55">
        <f t="shared" si="36"/>
        <v>-27</v>
      </c>
      <c r="L61" s="55"/>
      <c r="M61" s="55"/>
      <c r="N61" s="55"/>
      <c r="O61" s="55">
        <f>O59-O60</f>
        <v>-180</v>
      </c>
    </row>
    <row r="62" spans="1:15" ht="13.8" thickBot="1" x14ac:dyDescent="0.3">
      <c r="A62" s="163"/>
      <c r="B62" s="164" t="s">
        <v>9</v>
      </c>
      <c r="C62" s="86">
        <f t="shared" ref="C62:K62" si="37">C61/C60</f>
        <v>0.45454545454545453</v>
      </c>
      <c r="D62" s="86">
        <f t="shared" si="37"/>
        <v>-0.16666666666666666</v>
      </c>
      <c r="E62" s="86">
        <f t="shared" si="37"/>
        <v>1.2987012987012988E-2</v>
      </c>
      <c r="F62" s="86">
        <f t="shared" si="37"/>
        <v>-0.44791666666666669</v>
      </c>
      <c r="G62" s="86">
        <f t="shared" si="37"/>
        <v>-0.41237113402061853</v>
      </c>
      <c r="H62" s="86">
        <f t="shared" si="37"/>
        <v>-0.59302325581395354</v>
      </c>
      <c r="I62" s="86">
        <f t="shared" si="37"/>
        <v>-0.14634146341463414</v>
      </c>
      <c r="J62" s="86">
        <f t="shared" si="37"/>
        <v>-0.3707865168539326</v>
      </c>
      <c r="K62" s="86">
        <f t="shared" si="37"/>
        <v>-0.31395348837209303</v>
      </c>
      <c r="L62" s="86"/>
      <c r="M62" s="86"/>
      <c r="N62" s="86"/>
      <c r="O62" s="86">
        <f>O61/O60</f>
        <v>-0.22756005056890014</v>
      </c>
    </row>
    <row r="63" spans="1:15" x14ac:dyDescent="0.25">
      <c r="A63" s="84"/>
      <c r="B63" s="56">
        <v>2016</v>
      </c>
      <c r="C63" s="77">
        <v>39</v>
      </c>
      <c r="D63" s="77">
        <v>49</v>
      </c>
      <c r="E63" s="77">
        <v>51</v>
      </c>
      <c r="F63" s="77">
        <v>46</v>
      </c>
      <c r="G63" s="77">
        <v>51</v>
      </c>
      <c r="H63" s="77">
        <v>20</v>
      </c>
      <c r="I63" s="77">
        <v>41</v>
      </c>
      <c r="J63" s="77">
        <v>42</v>
      </c>
      <c r="K63" s="77">
        <v>42</v>
      </c>
      <c r="L63" s="77"/>
      <c r="M63" s="77"/>
      <c r="N63" s="77"/>
      <c r="O63" s="56">
        <f>SUM(C63:N63)</f>
        <v>381</v>
      </c>
    </row>
    <row r="64" spans="1:15" x14ac:dyDescent="0.25">
      <c r="A64" s="107" t="s">
        <v>213</v>
      </c>
      <c r="B64" s="55">
        <v>2015</v>
      </c>
      <c r="C64" s="55">
        <v>48</v>
      </c>
      <c r="D64" s="55">
        <v>34</v>
      </c>
      <c r="E64" s="55">
        <v>47</v>
      </c>
      <c r="F64" s="55">
        <v>36</v>
      </c>
      <c r="G64" s="55">
        <v>37</v>
      </c>
      <c r="H64" s="55">
        <v>34</v>
      </c>
      <c r="I64" s="55">
        <v>31</v>
      </c>
      <c r="J64" s="55">
        <v>51</v>
      </c>
      <c r="K64" s="55">
        <v>36</v>
      </c>
      <c r="L64" s="55"/>
      <c r="M64" s="55"/>
      <c r="N64" s="55"/>
      <c r="O64" s="55">
        <f>SUM(C64:N64)</f>
        <v>354</v>
      </c>
    </row>
    <row r="65" spans="1:15" x14ac:dyDescent="0.25">
      <c r="A65" s="107" t="s">
        <v>214</v>
      </c>
      <c r="B65" s="165" t="s">
        <v>205</v>
      </c>
      <c r="C65" s="55">
        <f t="shared" ref="C65:K65" si="38">C63-C64</f>
        <v>-9</v>
      </c>
      <c r="D65" s="55">
        <f t="shared" si="38"/>
        <v>15</v>
      </c>
      <c r="E65" s="55">
        <f t="shared" si="38"/>
        <v>4</v>
      </c>
      <c r="F65" s="55">
        <f t="shared" si="38"/>
        <v>10</v>
      </c>
      <c r="G65" s="55">
        <f t="shared" si="38"/>
        <v>14</v>
      </c>
      <c r="H65" s="55">
        <f t="shared" si="38"/>
        <v>-14</v>
      </c>
      <c r="I65" s="55">
        <f t="shared" si="38"/>
        <v>10</v>
      </c>
      <c r="J65" s="55">
        <f t="shared" si="38"/>
        <v>-9</v>
      </c>
      <c r="K65" s="55">
        <f t="shared" si="38"/>
        <v>6</v>
      </c>
      <c r="L65" s="55"/>
      <c r="M65" s="55"/>
      <c r="N65" s="55"/>
      <c r="O65" s="55">
        <f>O63-O64</f>
        <v>27</v>
      </c>
    </row>
    <row r="66" spans="1:15" ht="13.8" thickBot="1" x14ac:dyDescent="0.3">
      <c r="A66" s="163" t="s">
        <v>2</v>
      </c>
      <c r="B66" s="164" t="s">
        <v>9</v>
      </c>
      <c r="C66" s="86">
        <f t="shared" ref="C66:K66" si="39">C65/C64</f>
        <v>-0.1875</v>
      </c>
      <c r="D66" s="86">
        <f t="shared" si="39"/>
        <v>0.44117647058823528</v>
      </c>
      <c r="E66" s="86">
        <f t="shared" si="39"/>
        <v>8.5106382978723402E-2</v>
      </c>
      <c r="F66" s="86">
        <f t="shared" si="39"/>
        <v>0.27777777777777779</v>
      </c>
      <c r="G66" s="86">
        <f t="shared" si="39"/>
        <v>0.3783783783783784</v>
      </c>
      <c r="H66" s="86">
        <f t="shared" si="39"/>
        <v>-0.41176470588235292</v>
      </c>
      <c r="I66" s="86">
        <f t="shared" si="39"/>
        <v>0.32258064516129031</v>
      </c>
      <c r="J66" s="86">
        <f t="shared" si="39"/>
        <v>-0.17647058823529413</v>
      </c>
      <c r="K66" s="86">
        <f t="shared" si="39"/>
        <v>0.16666666666666666</v>
      </c>
      <c r="L66" s="86"/>
      <c r="M66" s="86"/>
      <c r="N66" s="86"/>
      <c r="O66" s="86">
        <f>O65/O64</f>
        <v>7.6271186440677971E-2</v>
      </c>
    </row>
    <row r="67" spans="1:15" x14ac:dyDescent="0.25">
      <c r="A67" s="84"/>
      <c r="B67" s="56">
        <v>2016</v>
      </c>
      <c r="C67" s="77">
        <v>93</v>
      </c>
      <c r="D67" s="77">
        <v>118</v>
      </c>
      <c r="E67" s="77">
        <v>76</v>
      </c>
      <c r="F67" s="77">
        <v>89</v>
      </c>
      <c r="G67" s="77">
        <v>74</v>
      </c>
      <c r="H67" s="77">
        <v>53</v>
      </c>
      <c r="I67" s="77">
        <v>91</v>
      </c>
      <c r="J67" s="77">
        <v>93</v>
      </c>
      <c r="K67" s="77">
        <v>117</v>
      </c>
      <c r="L67" s="77"/>
      <c r="M67" s="77"/>
      <c r="N67" s="77"/>
      <c r="O67" s="56">
        <f>SUM(C67:N67)</f>
        <v>804</v>
      </c>
    </row>
    <row r="68" spans="1:15" x14ac:dyDescent="0.25">
      <c r="A68" s="107" t="s">
        <v>215</v>
      </c>
      <c r="B68" s="55">
        <v>2015</v>
      </c>
      <c r="C68" s="55">
        <v>125</v>
      </c>
      <c r="D68" s="55">
        <v>94</v>
      </c>
      <c r="E68" s="55">
        <v>96</v>
      </c>
      <c r="F68" s="55">
        <v>112</v>
      </c>
      <c r="G68" s="55">
        <v>96</v>
      </c>
      <c r="H68" s="55">
        <v>111</v>
      </c>
      <c r="I68" s="55">
        <v>93</v>
      </c>
      <c r="J68" s="55">
        <v>103</v>
      </c>
      <c r="K68" s="55">
        <v>90</v>
      </c>
      <c r="L68" s="55"/>
      <c r="M68" s="55"/>
      <c r="N68" s="55"/>
      <c r="O68" s="55">
        <f>SUM(C68:N68)</f>
        <v>920</v>
      </c>
    </row>
    <row r="69" spans="1:15" x14ac:dyDescent="0.25">
      <c r="A69" s="84"/>
      <c r="B69" s="165" t="s">
        <v>205</v>
      </c>
      <c r="C69" s="55">
        <f t="shared" ref="C69:K69" si="40">C67-C68</f>
        <v>-32</v>
      </c>
      <c r="D69" s="55">
        <f t="shared" si="40"/>
        <v>24</v>
      </c>
      <c r="E69" s="55">
        <f t="shared" si="40"/>
        <v>-20</v>
      </c>
      <c r="F69" s="55">
        <f t="shared" si="40"/>
        <v>-23</v>
      </c>
      <c r="G69" s="55">
        <f t="shared" si="40"/>
        <v>-22</v>
      </c>
      <c r="H69" s="55">
        <f t="shared" si="40"/>
        <v>-58</v>
      </c>
      <c r="I69" s="55">
        <f t="shared" si="40"/>
        <v>-2</v>
      </c>
      <c r="J69" s="55">
        <f t="shared" si="40"/>
        <v>-10</v>
      </c>
      <c r="K69" s="55">
        <f t="shared" si="40"/>
        <v>27</v>
      </c>
      <c r="L69" s="55"/>
      <c r="M69" s="55"/>
      <c r="N69" s="55"/>
      <c r="O69" s="55">
        <f>O67-O68</f>
        <v>-116</v>
      </c>
    </row>
    <row r="70" spans="1:15" ht="13.8" thickBot="1" x14ac:dyDescent="0.3">
      <c r="A70" s="163"/>
      <c r="B70" s="164" t="s">
        <v>9</v>
      </c>
      <c r="C70" s="86">
        <f t="shared" ref="C70:K70" si="41">C69/C68</f>
        <v>-0.25600000000000001</v>
      </c>
      <c r="D70" s="86">
        <f t="shared" si="41"/>
        <v>0.25531914893617019</v>
      </c>
      <c r="E70" s="86">
        <f t="shared" si="41"/>
        <v>-0.20833333333333334</v>
      </c>
      <c r="F70" s="86">
        <f t="shared" si="41"/>
        <v>-0.20535714285714285</v>
      </c>
      <c r="G70" s="86">
        <f t="shared" si="41"/>
        <v>-0.22916666666666666</v>
      </c>
      <c r="H70" s="86">
        <f t="shared" si="41"/>
        <v>-0.52252252252252251</v>
      </c>
      <c r="I70" s="86">
        <f t="shared" si="41"/>
        <v>-2.1505376344086023E-2</v>
      </c>
      <c r="J70" s="86">
        <f t="shared" si="41"/>
        <v>-9.7087378640776698E-2</v>
      </c>
      <c r="K70" s="86">
        <f t="shared" si="41"/>
        <v>0.3</v>
      </c>
      <c r="L70" s="86"/>
      <c r="M70" s="86"/>
      <c r="N70" s="86"/>
      <c r="O70" s="86">
        <f>O69/O68</f>
        <v>-0.12608695652173912</v>
      </c>
    </row>
    <row r="71" spans="1:15" x14ac:dyDescent="0.25">
      <c r="A71" s="84"/>
      <c r="B71" s="56">
        <v>2016</v>
      </c>
      <c r="C71" s="77">
        <v>442</v>
      </c>
      <c r="D71" s="77">
        <v>427</v>
      </c>
      <c r="E71" s="77">
        <v>416</v>
      </c>
      <c r="F71" s="77">
        <v>397</v>
      </c>
      <c r="G71" s="77">
        <v>416</v>
      </c>
      <c r="H71" s="77">
        <v>254</v>
      </c>
      <c r="I71" s="77">
        <v>356</v>
      </c>
      <c r="J71" s="77">
        <v>368</v>
      </c>
      <c r="K71" s="77">
        <v>376</v>
      </c>
      <c r="L71" s="77"/>
      <c r="M71" s="77"/>
      <c r="N71" s="77"/>
      <c r="O71" s="56">
        <f>SUM(C71:N71)</f>
        <v>3452</v>
      </c>
    </row>
    <row r="72" spans="1:15" x14ac:dyDescent="0.25">
      <c r="A72" s="107" t="s">
        <v>216</v>
      </c>
      <c r="B72" s="55">
        <v>2015</v>
      </c>
      <c r="C72" s="55">
        <v>471</v>
      </c>
      <c r="D72" s="55">
        <v>364</v>
      </c>
      <c r="E72" s="55">
        <v>372</v>
      </c>
      <c r="F72" s="55">
        <v>364</v>
      </c>
      <c r="G72" s="55">
        <v>353</v>
      </c>
      <c r="H72" s="55">
        <v>326</v>
      </c>
      <c r="I72" s="55">
        <v>369</v>
      </c>
      <c r="J72" s="55">
        <v>384</v>
      </c>
      <c r="K72" s="55">
        <v>327</v>
      </c>
      <c r="L72" s="55"/>
      <c r="M72" s="55"/>
      <c r="N72" s="55"/>
      <c r="O72" s="55">
        <f>SUM(C72:N72)</f>
        <v>3330</v>
      </c>
    </row>
    <row r="73" spans="1:15" x14ac:dyDescent="0.25">
      <c r="A73" s="107" t="s">
        <v>217</v>
      </c>
      <c r="B73" s="165" t="s">
        <v>205</v>
      </c>
      <c r="C73" s="55">
        <f t="shared" ref="C73:K73" si="42">C71-C72</f>
        <v>-29</v>
      </c>
      <c r="D73" s="55">
        <f t="shared" si="42"/>
        <v>63</v>
      </c>
      <c r="E73" s="55">
        <f t="shared" si="42"/>
        <v>44</v>
      </c>
      <c r="F73" s="55">
        <f t="shared" si="42"/>
        <v>33</v>
      </c>
      <c r="G73" s="55">
        <f t="shared" si="42"/>
        <v>63</v>
      </c>
      <c r="H73" s="55">
        <f t="shared" si="42"/>
        <v>-72</v>
      </c>
      <c r="I73" s="55">
        <f t="shared" si="42"/>
        <v>-13</v>
      </c>
      <c r="J73" s="55">
        <f t="shared" si="42"/>
        <v>-16</v>
      </c>
      <c r="K73" s="55">
        <f t="shared" si="42"/>
        <v>49</v>
      </c>
      <c r="L73" s="55"/>
      <c r="M73" s="55"/>
      <c r="N73" s="55"/>
      <c r="O73" s="55">
        <f>O71-O72</f>
        <v>122</v>
      </c>
    </row>
    <row r="74" spans="1:15" ht="13.8" thickBot="1" x14ac:dyDescent="0.3">
      <c r="A74" s="163"/>
      <c r="B74" s="164" t="s">
        <v>9</v>
      </c>
      <c r="C74" s="86">
        <f t="shared" ref="C74:K74" si="43">C73/C72</f>
        <v>-6.1571125265392782E-2</v>
      </c>
      <c r="D74" s="86">
        <f t="shared" si="43"/>
        <v>0.17307692307692307</v>
      </c>
      <c r="E74" s="86">
        <f t="shared" si="43"/>
        <v>0.11827956989247312</v>
      </c>
      <c r="F74" s="86">
        <f t="shared" si="43"/>
        <v>9.0659340659340656E-2</v>
      </c>
      <c r="G74" s="86">
        <f t="shared" si="43"/>
        <v>0.17847025495750707</v>
      </c>
      <c r="H74" s="86">
        <f t="shared" si="43"/>
        <v>-0.22085889570552147</v>
      </c>
      <c r="I74" s="86">
        <f t="shared" si="43"/>
        <v>-3.5230352303523033E-2</v>
      </c>
      <c r="J74" s="86">
        <f t="shared" si="43"/>
        <v>-4.1666666666666664E-2</v>
      </c>
      <c r="K74" s="86">
        <f t="shared" si="43"/>
        <v>0.14984709480122324</v>
      </c>
      <c r="L74" s="86"/>
      <c r="M74" s="86"/>
      <c r="N74" s="86"/>
      <c r="O74" s="86">
        <f>O73/O72</f>
        <v>3.6636636636636639E-2</v>
      </c>
    </row>
    <row r="75" spans="1:15" x14ac:dyDescent="0.25">
      <c r="A75" s="84"/>
      <c r="B75" s="56">
        <v>2016</v>
      </c>
      <c r="C75" s="77">
        <v>73</v>
      </c>
      <c r="D75" s="77">
        <v>65</v>
      </c>
      <c r="E75" s="77">
        <v>86</v>
      </c>
      <c r="F75" s="77">
        <v>75</v>
      </c>
      <c r="G75" s="77">
        <v>89</v>
      </c>
      <c r="H75" s="77">
        <v>64</v>
      </c>
      <c r="I75" s="77">
        <v>95</v>
      </c>
      <c r="J75" s="77">
        <v>85</v>
      </c>
      <c r="K75" s="77">
        <v>61</v>
      </c>
      <c r="L75" s="77"/>
      <c r="M75" s="77"/>
      <c r="N75" s="77"/>
      <c r="O75" s="56">
        <f>SUM(C75:N75)</f>
        <v>693</v>
      </c>
    </row>
    <row r="76" spans="1:15" x14ac:dyDescent="0.25">
      <c r="A76" s="107" t="s">
        <v>218</v>
      </c>
      <c r="B76" s="55">
        <v>2015</v>
      </c>
      <c r="C76" s="55">
        <v>96</v>
      </c>
      <c r="D76" s="55">
        <v>99</v>
      </c>
      <c r="E76" s="55">
        <v>76</v>
      </c>
      <c r="F76" s="55">
        <v>80</v>
      </c>
      <c r="G76" s="55">
        <v>80</v>
      </c>
      <c r="H76" s="55">
        <v>84</v>
      </c>
      <c r="I76" s="55">
        <v>70</v>
      </c>
      <c r="J76" s="55">
        <v>80</v>
      </c>
      <c r="K76" s="55">
        <v>91</v>
      </c>
      <c r="L76" s="55"/>
      <c r="M76" s="55"/>
      <c r="N76" s="55"/>
      <c r="O76" s="55">
        <f>SUM(C76:N76)</f>
        <v>756</v>
      </c>
    </row>
    <row r="77" spans="1:15" x14ac:dyDescent="0.25">
      <c r="A77" s="107" t="s">
        <v>219</v>
      </c>
      <c r="B77" s="165" t="s">
        <v>205</v>
      </c>
      <c r="C77" s="55">
        <f t="shared" ref="C77:K77" si="44">C75-C76</f>
        <v>-23</v>
      </c>
      <c r="D77" s="55">
        <f t="shared" si="44"/>
        <v>-34</v>
      </c>
      <c r="E77" s="55">
        <f t="shared" si="44"/>
        <v>10</v>
      </c>
      <c r="F77" s="55">
        <f t="shared" si="44"/>
        <v>-5</v>
      </c>
      <c r="G77" s="55">
        <f t="shared" si="44"/>
        <v>9</v>
      </c>
      <c r="H77" s="55">
        <f t="shared" si="44"/>
        <v>-20</v>
      </c>
      <c r="I77" s="55">
        <f t="shared" si="44"/>
        <v>25</v>
      </c>
      <c r="J77" s="55">
        <f t="shared" si="44"/>
        <v>5</v>
      </c>
      <c r="K77" s="55">
        <f t="shared" si="44"/>
        <v>-30</v>
      </c>
      <c r="L77" s="55"/>
      <c r="M77" s="55"/>
      <c r="N77" s="55"/>
      <c r="O77" s="55">
        <f>O75-O76</f>
        <v>-63</v>
      </c>
    </row>
    <row r="78" spans="1:15" ht="13.8" thickBot="1" x14ac:dyDescent="0.3">
      <c r="A78" s="163"/>
      <c r="B78" s="164" t="s">
        <v>9</v>
      </c>
      <c r="C78" s="86">
        <f t="shared" ref="C78:K78" si="45">C77/C76</f>
        <v>-0.23958333333333334</v>
      </c>
      <c r="D78" s="86">
        <f t="shared" si="45"/>
        <v>-0.34343434343434343</v>
      </c>
      <c r="E78" s="86">
        <f t="shared" si="45"/>
        <v>0.13157894736842105</v>
      </c>
      <c r="F78" s="86">
        <f t="shared" si="45"/>
        <v>-6.25E-2</v>
      </c>
      <c r="G78" s="86">
        <f t="shared" si="45"/>
        <v>0.1125</v>
      </c>
      <c r="H78" s="86">
        <f t="shared" si="45"/>
        <v>-0.23809523809523808</v>
      </c>
      <c r="I78" s="86">
        <f t="shared" si="45"/>
        <v>0.35714285714285715</v>
      </c>
      <c r="J78" s="86">
        <f t="shared" si="45"/>
        <v>6.25E-2</v>
      </c>
      <c r="K78" s="86">
        <f t="shared" si="45"/>
        <v>-0.32967032967032966</v>
      </c>
      <c r="L78" s="86"/>
      <c r="M78" s="86"/>
      <c r="N78" s="86"/>
      <c r="O78" s="86">
        <f>O77/O76</f>
        <v>-8.3333333333333329E-2</v>
      </c>
    </row>
    <row r="81" spans="1:15" ht="13.8" thickBot="1" x14ac:dyDescent="0.3">
      <c r="A81" s="168" t="s">
        <v>78</v>
      </c>
    </row>
    <row r="82" spans="1:15" ht="13.8" thickBot="1" x14ac:dyDescent="0.3">
      <c r="A82" t="s">
        <v>2</v>
      </c>
      <c r="B82" s="108" t="s">
        <v>191</v>
      </c>
      <c r="C82" s="108" t="s">
        <v>192</v>
      </c>
      <c r="D82" s="108" t="s">
        <v>193</v>
      </c>
      <c r="E82" s="108" t="s">
        <v>194</v>
      </c>
      <c r="F82" s="108" t="s">
        <v>195</v>
      </c>
      <c r="G82" s="108" t="s">
        <v>196</v>
      </c>
      <c r="H82" s="108" t="s">
        <v>197</v>
      </c>
      <c r="I82" s="108" t="s">
        <v>198</v>
      </c>
      <c r="J82" s="108" t="s">
        <v>199</v>
      </c>
      <c r="K82" s="108" t="s">
        <v>200</v>
      </c>
      <c r="L82" s="108" t="s">
        <v>201</v>
      </c>
      <c r="M82" s="108" t="s">
        <v>202</v>
      </c>
      <c r="N82" s="108" t="s">
        <v>203</v>
      </c>
      <c r="O82" s="108" t="s">
        <v>49</v>
      </c>
    </row>
    <row r="83" spans="1:15" x14ac:dyDescent="0.25">
      <c r="A83" s="82"/>
      <c r="B83" s="56">
        <v>2016</v>
      </c>
      <c r="C83" s="56">
        <f t="shared" ref="C83:K83" si="46">SUM(C87+C91+C99+C103+C107+C111+C115)</f>
        <v>341</v>
      </c>
      <c r="D83" s="56">
        <f t="shared" si="46"/>
        <v>270</v>
      </c>
      <c r="E83" s="56">
        <f t="shared" si="46"/>
        <v>290</v>
      </c>
      <c r="F83" s="56">
        <f t="shared" si="46"/>
        <v>260</v>
      </c>
      <c r="G83" s="56">
        <f t="shared" si="46"/>
        <v>317</v>
      </c>
      <c r="H83" s="56">
        <f t="shared" si="46"/>
        <v>283</v>
      </c>
      <c r="I83" s="56">
        <f>SUM(I87,I91,I95,I99,I103,I107,I111,I115)</f>
        <v>274</v>
      </c>
      <c r="J83" s="56">
        <f t="shared" si="46"/>
        <v>256</v>
      </c>
      <c r="K83" s="56">
        <f t="shared" si="46"/>
        <v>254</v>
      </c>
      <c r="L83" s="56"/>
      <c r="M83" s="56"/>
      <c r="N83" s="56"/>
      <c r="O83" s="56">
        <f>SUM(O87+O91+O99+O103+O107+O111+O115)</f>
        <v>2545</v>
      </c>
    </row>
    <row r="84" spans="1:15" x14ac:dyDescent="0.25">
      <c r="A84" s="107" t="s">
        <v>49</v>
      </c>
      <c r="B84" s="55">
        <v>2015</v>
      </c>
      <c r="C84" s="55">
        <f t="shared" ref="C84:K84" si="47">SUM(C88+C92+C96+C100+C104+C108+C112+C116)</f>
        <v>329</v>
      </c>
      <c r="D84" s="55">
        <f t="shared" si="47"/>
        <v>294</v>
      </c>
      <c r="E84" s="55">
        <f t="shared" si="47"/>
        <v>295</v>
      </c>
      <c r="F84" s="55">
        <f t="shared" si="47"/>
        <v>319</v>
      </c>
      <c r="G84" s="55">
        <f t="shared" si="47"/>
        <v>397</v>
      </c>
      <c r="H84" s="55">
        <f t="shared" si="47"/>
        <v>349</v>
      </c>
      <c r="I84" s="55">
        <f t="shared" si="47"/>
        <v>338</v>
      </c>
      <c r="J84" s="55">
        <f t="shared" si="47"/>
        <v>343</v>
      </c>
      <c r="K84" s="55">
        <f t="shared" si="47"/>
        <v>309</v>
      </c>
      <c r="L84" s="55"/>
      <c r="M84" s="55"/>
      <c r="N84" s="55"/>
      <c r="O84" s="55">
        <f>SUM(C84:N84)</f>
        <v>2973</v>
      </c>
    </row>
    <row r="85" spans="1:15" x14ac:dyDescent="0.25">
      <c r="A85" s="107" t="s">
        <v>204</v>
      </c>
      <c r="B85" s="162" t="s">
        <v>205</v>
      </c>
      <c r="C85" s="55">
        <f t="shared" ref="C85:K85" si="48">C83-C84</f>
        <v>12</v>
      </c>
      <c r="D85" s="55">
        <f t="shared" si="48"/>
        <v>-24</v>
      </c>
      <c r="E85" s="55">
        <f t="shared" si="48"/>
        <v>-5</v>
      </c>
      <c r="F85" s="55">
        <f t="shared" si="48"/>
        <v>-59</v>
      </c>
      <c r="G85" s="55">
        <f t="shared" si="48"/>
        <v>-80</v>
      </c>
      <c r="H85" s="55">
        <f t="shared" si="48"/>
        <v>-66</v>
      </c>
      <c r="I85" s="55">
        <f t="shared" si="48"/>
        <v>-64</v>
      </c>
      <c r="J85" s="55">
        <f t="shared" si="48"/>
        <v>-87</v>
      </c>
      <c r="K85" s="55">
        <f t="shared" si="48"/>
        <v>-55</v>
      </c>
      <c r="L85" s="55"/>
      <c r="M85" s="55"/>
      <c r="N85" s="55"/>
      <c r="O85" s="55">
        <f>O83-O84</f>
        <v>-428</v>
      </c>
    </row>
    <row r="86" spans="1:15" ht="13.8" thickBot="1" x14ac:dyDescent="0.3">
      <c r="A86" s="163"/>
      <c r="B86" s="164" t="s">
        <v>9</v>
      </c>
      <c r="C86" s="86">
        <f t="shared" ref="C86:K86" si="49">C85/C84</f>
        <v>3.64741641337386E-2</v>
      </c>
      <c r="D86" s="86">
        <f t="shared" si="49"/>
        <v>-8.1632653061224483E-2</v>
      </c>
      <c r="E86" s="86">
        <f t="shared" si="49"/>
        <v>-1.6949152542372881E-2</v>
      </c>
      <c r="F86" s="86">
        <f t="shared" si="49"/>
        <v>-0.18495297805642633</v>
      </c>
      <c r="G86" s="86">
        <f t="shared" si="49"/>
        <v>-0.20151133501259447</v>
      </c>
      <c r="H86" s="86">
        <f t="shared" si="49"/>
        <v>-0.18911174785100288</v>
      </c>
      <c r="I86" s="86">
        <f t="shared" si="49"/>
        <v>-0.1893491124260355</v>
      </c>
      <c r="J86" s="86">
        <f t="shared" si="49"/>
        <v>-0.25364431486880468</v>
      </c>
      <c r="K86" s="86">
        <f t="shared" si="49"/>
        <v>-0.17799352750809061</v>
      </c>
      <c r="L86" s="86"/>
      <c r="M86" s="86"/>
      <c r="N86" s="86"/>
      <c r="O86" s="86">
        <f>O85/O84</f>
        <v>-0.1439623276152035</v>
      </c>
    </row>
    <row r="87" spans="1:15" x14ac:dyDescent="0.25">
      <c r="A87" s="84"/>
      <c r="B87" s="56">
        <v>2016</v>
      </c>
      <c r="C87" s="56">
        <v>4</v>
      </c>
      <c r="D87" s="56">
        <v>0</v>
      </c>
      <c r="E87" s="56">
        <v>4</v>
      </c>
      <c r="F87" s="56">
        <v>2</v>
      </c>
      <c r="G87" s="56">
        <v>2</v>
      </c>
      <c r="H87" s="56">
        <v>4</v>
      </c>
      <c r="I87" s="56">
        <v>3</v>
      </c>
      <c r="J87" s="56">
        <v>3</v>
      </c>
      <c r="K87" s="56">
        <v>0</v>
      </c>
      <c r="L87" s="56"/>
      <c r="M87" s="56"/>
      <c r="N87" s="56"/>
      <c r="O87" s="56">
        <f>SUM(C87:N87)</f>
        <v>22</v>
      </c>
    </row>
    <row r="88" spans="1:15" x14ac:dyDescent="0.25">
      <c r="A88" s="107" t="s">
        <v>206</v>
      </c>
      <c r="B88" s="55">
        <v>2015</v>
      </c>
      <c r="C88" s="55">
        <v>2</v>
      </c>
      <c r="D88" s="55">
        <v>3</v>
      </c>
      <c r="E88" s="55">
        <v>1</v>
      </c>
      <c r="F88" s="55">
        <v>4</v>
      </c>
      <c r="G88" s="55">
        <v>0</v>
      </c>
      <c r="H88" s="55">
        <v>2</v>
      </c>
      <c r="I88" s="55">
        <v>2</v>
      </c>
      <c r="J88" s="55">
        <v>0</v>
      </c>
      <c r="K88" s="55">
        <v>2</v>
      </c>
      <c r="L88" s="55"/>
      <c r="M88" s="55"/>
      <c r="N88" s="55"/>
      <c r="O88" s="55">
        <f>SUM(C88:N88)</f>
        <v>16</v>
      </c>
    </row>
    <row r="89" spans="1:15" x14ac:dyDescent="0.25">
      <c r="A89" s="107" t="s">
        <v>207</v>
      </c>
      <c r="B89" s="165" t="s">
        <v>205</v>
      </c>
      <c r="C89" s="55">
        <f t="shared" ref="C89:K89" si="50">C87-C88</f>
        <v>2</v>
      </c>
      <c r="D89" s="55">
        <f t="shared" si="50"/>
        <v>-3</v>
      </c>
      <c r="E89" s="55">
        <f t="shared" si="50"/>
        <v>3</v>
      </c>
      <c r="F89" s="55">
        <f t="shared" si="50"/>
        <v>-2</v>
      </c>
      <c r="G89" s="55">
        <f t="shared" si="50"/>
        <v>2</v>
      </c>
      <c r="H89" s="55">
        <f t="shared" si="50"/>
        <v>2</v>
      </c>
      <c r="I89" s="55">
        <f t="shared" si="50"/>
        <v>1</v>
      </c>
      <c r="J89" s="55">
        <f t="shared" si="50"/>
        <v>3</v>
      </c>
      <c r="K89" s="55">
        <f t="shared" si="50"/>
        <v>-2</v>
      </c>
      <c r="L89" s="55"/>
      <c r="M89" s="55"/>
      <c r="N89" s="55"/>
      <c r="O89" s="55">
        <f>O87-O88</f>
        <v>6</v>
      </c>
    </row>
    <row r="90" spans="1:15" ht="13.8" thickBot="1" x14ac:dyDescent="0.3">
      <c r="A90" s="163"/>
      <c r="B90" s="164" t="s">
        <v>9</v>
      </c>
      <c r="C90" s="86">
        <f t="shared" ref="C90:K90" si="51">C89/C88</f>
        <v>1</v>
      </c>
      <c r="D90" s="86">
        <f t="shared" si="51"/>
        <v>-1</v>
      </c>
      <c r="E90" s="86">
        <f t="shared" si="51"/>
        <v>3</v>
      </c>
      <c r="F90" s="86">
        <f t="shared" si="51"/>
        <v>-0.5</v>
      </c>
      <c r="G90" s="86">
        <v>0</v>
      </c>
      <c r="H90" s="86">
        <f t="shared" si="51"/>
        <v>1</v>
      </c>
      <c r="I90" s="86">
        <f t="shared" si="51"/>
        <v>0.5</v>
      </c>
      <c r="J90" s="86">
        <v>0</v>
      </c>
      <c r="K90" s="86">
        <f t="shared" si="51"/>
        <v>-1</v>
      </c>
      <c r="L90" s="86"/>
      <c r="M90" s="86"/>
      <c r="N90" s="86"/>
      <c r="O90" s="86">
        <f>O89/O88</f>
        <v>0.375</v>
      </c>
    </row>
    <row r="91" spans="1:15" x14ac:dyDescent="0.25">
      <c r="A91" s="84"/>
      <c r="B91" s="56">
        <v>2016</v>
      </c>
      <c r="C91" s="77">
        <v>2</v>
      </c>
      <c r="D91" s="77">
        <v>0</v>
      </c>
      <c r="E91" s="77">
        <v>1</v>
      </c>
      <c r="F91" s="77">
        <v>0</v>
      </c>
      <c r="G91" s="77">
        <v>1</v>
      </c>
      <c r="H91" s="77">
        <v>0</v>
      </c>
      <c r="I91" s="77">
        <v>0</v>
      </c>
      <c r="J91" s="77">
        <v>0</v>
      </c>
      <c r="K91" s="77">
        <v>1</v>
      </c>
      <c r="L91" s="77"/>
      <c r="M91" s="77"/>
      <c r="N91" s="77"/>
      <c r="O91" s="56">
        <f>SUM(C91:N91)</f>
        <v>5</v>
      </c>
    </row>
    <row r="92" spans="1:15" x14ac:dyDescent="0.25">
      <c r="A92" s="166" t="s">
        <v>208</v>
      </c>
      <c r="B92" s="55">
        <v>2015</v>
      </c>
      <c r="C92" s="55">
        <v>2</v>
      </c>
      <c r="D92" s="55">
        <v>1</v>
      </c>
      <c r="E92" s="55">
        <v>0</v>
      </c>
      <c r="F92" s="55">
        <v>0</v>
      </c>
      <c r="G92" s="55">
        <v>1</v>
      </c>
      <c r="H92" s="55">
        <v>1</v>
      </c>
      <c r="I92" s="55">
        <v>1</v>
      </c>
      <c r="J92" s="55">
        <v>0</v>
      </c>
      <c r="K92" s="55">
        <v>0</v>
      </c>
      <c r="L92" s="55"/>
      <c r="M92" s="55"/>
      <c r="N92" s="55"/>
      <c r="O92" s="55">
        <f>SUM(C92:N92)</f>
        <v>6</v>
      </c>
    </row>
    <row r="93" spans="1:15" x14ac:dyDescent="0.25">
      <c r="A93" s="107" t="s">
        <v>209</v>
      </c>
      <c r="B93" s="165" t="s">
        <v>205</v>
      </c>
      <c r="C93" s="55">
        <f t="shared" ref="C93:K93" si="52">C91-C92</f>
        <v>0</v>
      </c>
      <c r="D93" s="55">
        <f t="shared" si="52"/>
        <v>-1</v>
      </c>
      <c r="E93" s="55">
        <f t="shared" si="52"/>
        <v>1</v>
      </c>
      <c r="F93" s="55">
        <f t="shared" si="52"/>
        <v>0</v>
      </c>
      <c r="G93" s="55">
        <f t="shared" si="52"/>
        <v>0</v>
      </c>
      <c r="H93" s="55">
        <f t="shared" si="52"/>
        <v>-1</v>
      </c>
      <c r="I93" s="55">
        <f t="shared" si="52"/>
        <v>-1</v>
      </c>
      <c r="J93" s="55">
        <f t="shared" si="52"/>
        <v>0</v>
      </c>
      <c r="K93" s="55">
        <f t="shared" si="52"/>
        <v>1</v>
      </c>
      <c r="L93" s="55"/>
      <c r="M93" s="55"/>
      <c r="N93" s="55"/>
      <c r="O93" s="55">
        <f>O91-O92</f>
        <v>-1</v>
      </c>
    </row>
    <row r="94" spans="1:15" ht="13.8" thickBot="1" x14ac:dyDescent="0.3">
      <c r="A94" s="163"/>
      <c r="B94" s="164" t="s">
        <v>9</v>
      </c>
      <c r="C94" s="86">
        <f t="shared" ref="C94:I94" si="53">C93/C92</f>
        <v>0</v>
      </c>
      <c r="D94" s="86">
        <f t="shared" si="53"/>
        <v>-1</v>
      </c>
      <c r="E94" s="86">
        <v>0</v>
      </c>
      <c r="F94" s="86">
        <v>0</v>
      </c>
      <c r="G94" s="86">
        <f t="shared" si="53"/>
        <v>0</v>
      </c>
      <c r="H94" s="86">
        <f t="shared" si="53"/>
        <v>-1</v>
      </c>
      <c r="I94" s="86">
        <f t="shared" si="53"/>
        <v>-1</v>
      </c>
      <c r="J94" s="86">
        <v>0</v>
      </c>
      <c r="K94" s="86">
        <v>0</v>
      </c>
      <c r="L94" s="86"/>
      <c r="M94" s="86"/>
      <c r="N94" s="86"/>
      <c r="O94" s="86">
        <f>O93/O92</f>
        <v>-0.16666666666666666</v>
      </c>
    </row>
    <row r="95" spans="1:15" x14ac:dyDescent="0.25">
      <c r="A95" s="84"/>
      <c r="B95" s="56">
        <v>2016</v>
      </c>
      <c r="C95" s="77">
        <v>0</v>
      </c>
      <c r="D95" s="77">
        <v>0</v>
      </c>
      <c r="E95" s="77">
        <v>0</v>
      </c>
      <c r="F95" s="77">
        <v>0</v>
      </c>
      <c r="G95" s="77">
        <v>0</v>
      </c>
      <c r="H95" s="77">
        <v>0</v>
      </c>
      <c r="I95" s="77">
        <v>0</v>
      </c>
      <c r="J95" s="77">
        <v>0</v>
      </c>
      <c r="K95" s="77">
        <v>0</v>
      </c>
      <c r="L95" s="77"/>
      <c r="M95" s="77"/>
      <c r="N95" s="77"/>
      <c r="O95" s="56">
        <f>SUM(C95:N95)</f>
        <v>0</v>
      </c>
    </row>
    <row r="96" spans="1:15" x14ac:dyDescent="0.25">
      <c r="A96" s="166" t="s">
        <v>210</v>
      </c>
      <c r="B96" s="55">
        <v>2015</v>
      </c>
      <c r="C96" s="55">
        <v>0</v>
      </c>
      <c r="D96" s="55">
        <v>0</v>
      </c>
      <c r="E96" s="55">
        <v>0</v>
      </c>
      <c r="F96" s="55">
        <v>0</v>
      </c>
      <c r="G96" s="55">
        <v>0</v>
      </c>
      <c r="H96" s="55">
        <v>0</v>
      </c>
      <c r="I96" s="55">
        <v>0</v>
      </c>
      <c r="J96" s="55">
        <v>0</v>
      </c>
      <c r="K96" s="55">
        <v>0</v>
      </c>
      <c r="L96" s="55"/>
      <c r="M96" s="55"/>
      <c r="N96" s="55"/>
      <c r="O96" s="55">
        <f>SUM(C96:N96)</f>
        <v>0</v>
      </c>
    </row>
    <row r="97" spans="1:15" x14ac:dyDescent="0.25">
      <c r="A97" s="166" t="s">
        <v>211</v>
      </c>
      <c r="B97" s="165" t="s">
        <v>205</v>
      </c>
      <c r="C97" s="55">
        <f t="shared" ref="C97:J97" si="54">C95-C96</f>
        <v>0</v>
      </c>
      <c r="D97" s="55">
        <f t="shared" si="54"/>
        <v>0</v>
      </c>
      <c r="E97" s="55">
        <f t="shared" si="54"/>
        <v>0</v>
      </c>
      <c r="F97" s="55">
        <f t="shared" si="54"/>
        <v>0</v>
      </c>
      <c r="G97" s="55">
        <f t="shared" si="54"/>
        <v>0</v>
      </c>
      <c r="H97" s="55">
        <f t="shared" si="54"/>
        <v>0</v>
      </c>
      <c r="I97" s="55">
        <f t="shared" si="54"/>
        <v>0</v>
      </c>
      <c r="J97" s="55">
        <f t="shared" si="54"/>
        <v>0</v>
      </c>
      <c r="K97" s="55">
        <f>K95-K96</f>
        <v>0</v>
      </c>
      <c r="L97" s="55"/>
      <c r="M97" s="55"/>
      <c r="N97" s="55"/>
      <c r="O97" s="55">
        <f>O95-O96</f>
        <v>0</v>
      </c>
    </row>
    <row r="98" spans="1:15" ht="13.8" thickBot="1" x14ac:dyDescent="0.3">
      <c r="A98" s="163"/>
      <c r="B98" s="164" t="s">
        <v>9</v>
      </c>
      <c r="C98" s="86">
        <v>0</v>
      </c>
      <c r="D98" s="86">
        <v>0</v>
      </c>
      <c r="E98" s="86">
        <v>0</v>
      </c>
      <c r="F98" s="86">
        <v>0</v>
      </c>
      <c r="G98" s="86">
        <v>0</v>
      </c>
      <c r="H98" s="86">
        <v>0</v>
      </c>
      <c r="I98" s="86" t="e">
        <f>I97/I96</f>
        <v>#DIV/0!</v>
      </c>
      <c r="J98" s="86" t="e">
        <f>J97/J96</f>
        <v>#DIV/0!</v>
      </c>
      <c r="K98" s="86" t="e">
        <f>K97/K96</f>
        <v>#DIV/0!</v>
      </c>
      <c r="L98" s="86"/>
      <c r="M98" s="86"/>
      <c r="N98" s="86"/>
      <c r="O98" s="86">
        <v>0</v>
      </c>
    </row>
    <row r="99" spans="1:15" x14ac:dyDescent="0.25">
      <c r="A99" s="84"/>
      <c r="B99" s="56">
        <v>2016</v>
      </c>
      <c r="C99" s="77">
        <v>27</v>
      </c>
      <c r="D99" s="77">
        <v>23</v>
      </c>
      <c r="E99" s="77">
        <v>21</v>
      </c>
      <c r="F99" s="77">
        <v>15</v>
      </c>
      <c r="G99" s="77">
        <v>24</v>
      </c>
      <c r="H99" s="77">
        <v>16</v>
      </c>
      <c r="I99" s="77">
        <v>22</v>
      </c>
      <c r="J99" s="77">
        <v>14</v>
      </c>
      <c r="K99" s="77">
        <v>8</v>
      </c>
      <c r="L99" s="77"/>
      <c r="M99" s="77"/>
      <c r="N99" s="77"/>
      <c r="O99" s="56">
        <f>SUM(C99:N99)</f>
        <v>170</v>
      </c>
    </row>
    <row r="100" spans="1:15" x14ac:dyDescent="0.25">
      <c r="A100" s="107" t="s">
        <v>212</v>
      </c>
      <c r="B100" s="55">
        <v>2015</v>
      </c>
      <c r="C100" s="55">
        <v>31</v>
      </c>
      <c r="D100" s="55">
        <v>23</v>
      </c>
      <c r="E100" s="55">
        <v>19</v>
      </c>
      <c r="F100" s="55">
        <v>12</v>
      </c>
      <c r="G100" s="55">
        <v>17</v>
      </c>
      <c r="H100" s="55">
        <v>6</v>
      </c>
      <c r="I100" s="55">
        <v>12</v>
      </c>
      <c r="J100" s="55">
        <v>20</v>
      </c>
      <c r="K100" s="55">
        <v>17</v>
      </c>
      <c r="L100" s="55"/>
      <c r="M100" s="55"/>
      <c r="N100" s="55"/>
      <c r="O100" s="55">
        <f>SUM(C100:N100)</f>
        <v>157</v>
      </c>
    </row>
    <row r="101" spans="1:15" x14ac:dyDescent="0.25">
      <c r="A101" s="84"/>
      <c r="B101" s="165" t="s">
        <v>205</v>
      </c>
      <c r="C101" s="55">
        <f t="shared" ref="C101:K101" si="55">C99-C100</f>
        <v>-4</v>
      </c>
      <c r="D101" s="55">
        <f t="shared" si="55"/>
        <v>0</v>
      </c>
      <c r="E101" s="55">
        <f t="shared" si="55"/>
        <v>2</v>
      </c>
      <c r="F101" s="55">
        <f t="shared" si="55"/>
        <v>3</v>
      </c>
      <c r="G101" s="55">
        <f t="shared" si="55"/>
        <v>7</v>
      </c>
      <c r="H101" s="55">
        <f t="shared" si="55"/>
        <v>10</v>
      </c>
      <c r="I101" s="55">
        <f t="shared" si="55"/>
        <v>10</v>
      </c>
      <c r="J101" s="55">
        <f t="shared" si="55"/>
        <v>-6</v>
      </c>
      <c r="K101" s="55">
        <f t="shared" si="55"/>
        <v>-9</v>
      </c>
      <c r="L101" s="55"/>
      <c r="M101" s="55"/>
      <c r="N101" s="55"/>
      <c r="O101" s="55">
        <f>O99-O100</f>
        <v>13</v>
      </c>
    </row>
    <row r="102" spans="1:15" ht="13.8" thickBot="1" x14ac:dyDescent="0.3">
      <c r="A102" s="163"/>
      <c r="B102" s="164" t="s">
        <v>9</v>
      </c>
      <c r="C102" s="86">
        <f t="shared" ref="C102:J102" si="56">C101/C100</f>
        <v>-0.12903225806451613</v>
      </c>
      <c r="D102" s="86">
        <f t="shared" si="56"/>
        <v>0</v>
      </c>
      <c r="E102" s="86">
        <f t="shared" si="56"/>
        <v>0.10526315789473684</v>
      </c>
      <c r="F102" s="86">
        <f t="shared" si="56"/>
        <v>0.25</v>
      </c>
      <c r="G102" s="86">
        <f t="shared" si="56"/>
        <v>0.41176470588235292</v>
      </c>
      <c r="H102" s="86">
        <f t="shared" si="56"/>
        <v>1.6666666666666667</v>
      </c>
      <c r="I102" s="86">
        <f t="shared" si="56"/>
        <v>0.83333333333333337</v>
      </c>
      <c r="J102" s="86">
        <f t="shared" si="56"/>
        <v>-0.3</v>
      </c>
      <c r="K102" s="86">
        <f>K101/K100</f>
        <v>-0.52941176470588236</v>
      </c>
      <c r="L102" s="86"/>
      <c r="M102" s="86"/>
      <c r="N102" s="86"/>
      <c r="O102" s="86">
        <f>O101/O100</f>
        <v>8.2802547770700632E-2</v>
      </c>
    </row>
    <row r="103" spans="1:15" x14ac:dyDescent="0.25">
      <c r="A103" s="84"/>
      <c r="B103" s="56">
        <v>2016</v>
      </c>
      <c r="C103" s="77">
        <v>20</v>
      </c>
      <c r="D103" s="77">
        <v>25</v>
      </c>
      <c r="E103" s="77">
        <v>23</v>
      </c>
      <c r="F103" s="77">
        <v>29</v>
      </c>
      <c r="G103" s="77">
        <v>39</v>
      </c>
      <c r="H103" s="77">
        <v>27</v>
      </c>
      <c r="I103" s="77">
        <v>31</v>
      </c>
      <c r="J103" s="77">
        <v>23</v>
      </c>
      <c r="K103" s="77">
        <v>27</v>
      </c>
      <c r="L103" s="77"/>
      <c r="M103" s="77"/>
      <c r="N103" s="77"/>
      <c r="O103" s="56">
        <f>SUM(C103:N103)</f>
        <v>244</v>
      </c>
    </row>
    <row r="104" spans="1:15" x14ac:dyDescent="0.25">
      <c r="A104" s="107" t="s">
        <v>213</v>
      </c>
      <c r="B104" s="55">
        <v>2015</v>
      </c>
      <c r="C104" s="55">
        <v>8</v>
      </c>
      <c r="D104" s="55">
        <v>11</v>
      </c>
      <c r="E104" s="55">
        <v>10</v>
      </c>
      <c r="F104" s="55">
        <v>7</v>
      </c>
      <c r="G104" s="55">
        <v>13</v>
      </c>
      <c r="H104" s="55">
        <v>13</v>
      </c>
      <c r="I104" s="55">
        <v>8</v>
      </c>
      <c r="J104" s="55">
        <v>11</v>
      </c>
      <c r="K104" s="55">
        <v>14</v>
      </c>
      <c r="L104" s="55"/>
      <c r="M104" s="55"/>
      <c r="N104" s="55"/>
      <c r="O104" s="55">
        <f>SUM(C104:N104)</f>
        <v>95</v>
      </c>
    </row>
    <row r="105" spans="1:15" x14ac:dyDescent="0.25">
      <c r="A105" s="107" t="s">
        <v>214</v>
      </c>
      <c r="B105" s="165" t="s">
        <v>205</v>
      </c>
      <c r="C105" s="55">
        <f t="shared" ref="C105:K105" si="57">C103-C104</f>
        <v>12</v>
      </c>
      <c r="D105" s="55">
        <f t="shared" si="57"/>
        <v>14</v>
      </c>
      <c r="E105" s="55">
        <f t="shared" si="57"/>
        <v>13</v>
      </c>
      <c r="F105" s="55">
        <f t="shared" si="57"/>
        <v>22</v>
      </c>
      <c r="G105" s="55">
        <f t="shared" si="57"/>
        <v>26</v>
      </c>
      <c r="H105" s="55">
        <f t="shared" si="57"/>
        <v>14</v>
      </c>
      <c r="I105" s="55">
        <f t="shared" si="57"/>
        <v>23</v>
      </c>
      <c r="J105" s="55">
        <f t="shared" si="57"/>
        <v>12</v>
      </c>
      <c r="K105" s="55">
        <f t="shared" si="57"/>
        <v>13</v>
      </c>
      <c r="L105" s="55"/>
      <c r="M105" s="55"/>
      <c r="N105" s="55"/>
      <c r="O105" s="55">
        <f>O103-O104</f>
        <v>149</v>
      </c>
    </row>
    <row r="106" spans="1:15" ht="13.8" thickBot="1" x14ac:dyDescent="0.3">
      <c r="A106" s="163" t="s">
        <v>2</v>
      </c>
      <c r="B106" s="164" t="s">
        <v>9</v>
      </c>
      <c r="C106" s="86">
        <f t="shared" ref="C106:K106" si="58">C105/C104</f>
        <v>1.5</v>
      </c>
      <c r="D106" s="86">
        <f t="shared" si="58"/>
        <v>1.2727272727272727</v>
      </c>
      <c r="E106" s="86">
        <f t="shared" si="58"/>
        <v>1.3</v>
      </c>
      <c r="F106" s="86">
        <f t="shared" si="58"/>
        <v>3.1428571428571428</v>
      </c>
      <c r="G106" s="86">
        <f t="shared" si="58"/>
        <v>2</v>
      </c>
      <c r="H106" s="86">
        <f t="shared" si="58"/>
        <v>1.0769230769230769</v>
      </c>
      <c r="I106" s="86">
        <f t="shared" si="58"/>
        <v>2.875</v>
      </c>
      <c r="J106" s="86">
        <f t="shared" si="58"/>
        <v>1.0909090909090908</v>
      </c>
      <c r="K106" s="86">
        <f t="shared" si="58"/>
        <v>0.9285714285714286</v>
      </c>
      <c r="L106" s="86"/>
      <c r="M106" s="86"/>
      <c r="N106" s="86"/>
      <c r="O106" s="86">
        <f>O105/O104</f>
        <v>1.5684210526315789</v>
      </c>
    </row>
    <row r="107" spans="1:15" x14ac:dyDescent="0.25">
      <c r="A107" s="84"/>
      <c r="B107" s="56">
        <v>2016</v>
      </c>
      <c r="C107" s="77">
        <v>67</v>
      </c>
      <c r="D107" s="77">
        <v>68</v>
      </c>
      <c r="E107" s="77">
        <v>55</v>
      </c>
      <c r="F107" s="77">
        <v>59</v>
      </c>
      <c r="G107" s="77">
        <v>69</v>
      </c>
      <c r="H107" s="77">
        <v>63</v>
      </c>
      <c r="I107" s="77">
        <v>56</v>
      </c>
      <c r="J107" s="77">
        <v>46</v>
      </c>
      <c r="K107" s="77">
        <v>52</v>
      </c>
      <c r="L107" s="77"/>
      <c r="M107" s="77"/>
      <c r="N107" s="77"/>
      <c r="O107" s="56">
        <f>SUM(C107:N107)</f>
        <v>535</v>
      </c>
    </row>
    <row r="108" spans="1:15" x14ac:dyDescent="0.25">
      <c r="A108" s="107" t="s">
        <v>215</v>
      </c>
      <c r="B108" s="55">
        <v>2015</v>
      </c>
      <c r="C108" s="55">
        <v>81</v>
      </c>
      <c r="D108" s="55">
        <v>76</v>
      </c>
      <c r="E108" s="55">
        <v>78</v>
      </c>
      <c r="F108" s="55">
        <v>92</v>
      </c>
      <c r="G108" s="55">
        <v>110</v>
      </c>
      <c r="H108" s="55">
        <v>114</v>
      </c>
      <c r="I108" s="55">
        <v>93</v>
      </c>
      <c r="J108" s="55">
        <v>83</v>
      </c>
      <c r="K108" s="55">
        <v>76</v>
      </c>
      <c r="L108" s="55"/>
      <c r="M108" s="55"/>
      <c r="N108" s="55"/>
      <c r="O108" s="55">
        <f>SUM(C108:N108)</f>
        <v>803</v>
      </c>
    </row>
    <row r="109" spans="1:15" x14ac:dyDescent="0.25">
      <c r="A109" s="84"/>
      <c r="B109" s="165" t="s">
        <v>205</v>
      </c>
      <c r="C109" s="55">
        <f t="shared" ref="C109:J109" si="59">C107-C108</f>
        <v>-14</v>
      </c>
      <c r="D109" s="55">
        <f t="shared" si="59"/>
        <v>-8</v>
      </c>
      <c r="E109" s="55">
        <f t="shared" si="59"/>
        <v>-23</v>
      </c>
      <c r="F109" s="55">
        <f t="shared" si="59"/>
        <v>-33</v>
      </c>
      <c r="G109" s="55">
        <f t="shared" si="59"/>
        <v>-41</v>
      </c>
      <c r="H109" s="55">
        <f t="shared" si="59"/>
        <v>-51</v>
      </c>
      <c r="I109" s="55">
        <f t="shared" si="59"/>
        <v>-37</v>
      </c>
      <c r="J109" s="55">
        <f t="shared" si="59"/>
        <v>-37</v>
      </c>
      <c r="K109" s="55">
        <f>K107-K108</f>
        <v>-24</v>
      </c>
      <c r="L109" s="55"/>
      <c r="M109" s="55"/>
      <c r="N109" s="55"/>
      <c r="O109" s="55">
        <f>O107-O108</f>
        <v>-268</v>
      </c>
    </row>
    <row r="110" spans="1:15" ht="13.8" thickBot="1" x14ac:dyDescent="0.3">
      <c r="A110" s="163"/>
      <c r="B110" s="164" t="s">
        <v>9</v>
      </c>
      <c r="C110" s="86">
        <f t="shared" ref="C110:K110" si="60">C109/C108</f>
        <v>-0.1728395061728395</v>
      </c>
      <c r="D110" s="86">
        <f t="shared" si="60"/>
        <v>-0.10526315789473684</v>
      </c>
      <c r="E110" s="86">
        <f t="shared" si="60"/>
        <v>-0.29487179487179488</v>
      </c>
      <c r="F110" s="86">
        <f t="shared" si="60"/>
        <v>-0.35869565217391303</v>
      </c>
      <c r="G110" s="86">
        <f t="shared" si="60"/>
        <v>-0.37272727272727274</v>
      </c>
      <c r="H110" s="86">
        <f t="shared" si="60"/>
        <v>-0.44736842105263158</v>
      </c>
      <c r="I110" s="86">
        <f t="shared" si="60"/>
        <v>-0.39784946236559138</v>
      </c>
      <c r="J110" s="86">
        <f t="shared" si="60"/>
        <v>-0.44578313253012047</v>
      </c>
      <c r="K110" s="86">
        <f t="shared" si="60"/>
        <v>-0.31578947368421051</v>
      </c>
      <c r="L110" s="86"/>
      <c r="M110" s="86"/>
      <c r="N110" s="86"/>
      <c r="O110" s="86">
        <f>O109/O108</f>
        <v>-0.33374844333748444</v>
      </c>
    </row>
    <row r="111" spans="1:15" x14ac:dyDescent="0.25">
      <c r="A111" s="84"/>
      <c r="B111" s="56">
        <v>2016</v>
      </c>
      <c r="C111" s="77">
        <v>201</v>
      </c>
      <c r="D111" s="77">
        <v>133</v>
      </c>
      <c r="E111" s="77">
        <v>156</v>
      </c>
      <c r="F111" s="77">
        <v>135</v>
      </c>
      <c r="G111" s="77">
        <v>162</v>
      </c>
      <c r="H111" s="77">
        <v>146</v>
      </c>
      <c r="I111" s="77">
        <v>135</v>
      </c>
      <c r="J111" s="77">
        <v>143</v>
      </c>
      <c r="K111" s="77">
        <v>147</v>
      </c>
      <c r="L111" s="77"/>
      <c r="M111" s="77"/>
      <c r="N111" s="77"/>
      <c r="O111" s="56">
        <f>SUM(C111:N111)</f>
        <v>1358</v>
      </c>
    </row>
    <row r="112" spans="1:15" x14ac:dyDescent="0.25">
      <c r="A112" s="107" t="s">
        <v>216</v>
      </c>
      <c r="B112" s="55">
        <v>2015</v>
      </c>
      <c r="C112" s="55">
        <v>179</v>
      </c>
      <c r="D112" s="55">
        <v>164</v>
      </c>
      <c r="E112" s="55">
        <v>167</v>
      </c>
      <c r="F112" s="55">
        <v>165</v>
      </c>
      <c r="G112" s="55">
        <v>223</v>
      </c>
      <c r="H112" s="55">
        <v>176</v>
      </c>
      <c r="I112" s="55">
        <v>194</v>
      </c>
      <c r="J112" s="55">
        <v>199</v>
      </c>
      <c r="K112" s="55">
        <v>163</v>
      </c>
      <c r="L112" s="55"/>
      <c r="M112" s="55"/>
      <c r="N112" s="55"/>
      <c r="O112" s="55">
        <f>SUM(C112:N112)</f>
        <v>1630</v>
      </c>
    </row>
    <row r="113" spans="1:15" x14ac:dyDescent="0.25">
      <c r="A113" s="107" t="s">
        <v>217</v>
      </c>
      <c r="B113" s="165" t="s">
        <v>205</v>
      </c>
      <c r="C113" s="55">
        <f t="shared" ref="C113:K113" si="61">C111-C112</f>
        <v>22</v>
      </c>
      <c r="D113" s="55">
        <f t="shared" si="61"/>
        <v>-31</v>
      </c>
      <c r="E113" s="55">
        <f t="shared" si="61"/>
        <v>-11</v>
      </c>
      <c r="F113" s="55">
        <f t="shared" si="61"/>
        <v>-30</v>
      </c>
      <c r="G113" s="55">
        <f t="shared" si="61"/>
        <v>-61</v>
      </c>
      <c r="H113" s="55">
        <f t="shared" si="61"/>
        <v>-30</v>
      </c>
      <c r="I113" s="55">
        <f t="shared" si="61"/>
        <v>-59</v>
      </c>
      <c r="J113" s="55">
        <f t="shared" si="61"/>
        <v>-56</v>
      </c>
      <c r="K113" s="55">
        <f t="shared" si="61"/>
        <v>-16</v>
      </c>
      <c r="L113" s="55"/>
      <c r="M113" s="55"/>
      <c r="N113" s="55"/>
      <c r="O113" s="55">
        <f>O111-O112</f>
        <v>-272</v>
      </c>
    </row>
    <row r="114" spans="1:15" ht="13.8" thickBot="1" x14ac:dyDescent="0.3">
      <c r="A114" s="163"/>
      <c r="B114" s="164" t="s">
        <v>9</v>
      </c>
      <c r="C114" s="86">
        <f t="shared" ref="C114:K114" si="62">C113/C112</f>
        <v>0.12290502793296089</v>
      </c>
      <c r="D114" s="86">
        <f t="shared" si="62"/>
        <v>-0.18902439024390244</v>
      </c>
      <c r="E114" s="86">
        <f t="shared" si="62"/>
        <v>-6.5868263473053898E-2</v>
      </c>
      <c r="F114" s="86">
        <f t="shared" si="62"/>
        <v>-0.18181818181818182</v>
      </c>
      <c r="G114" s="86">
        <f t="shared" si="62"/>
        <v>-0.273542600896861</v>
      </c>
      <c r="H114" s="86">
        <f t="shared" si="62"/>
        <v>-0.17045454545454544</v>
      </c>
      <c r="I114" s="86">
        <f t="shared" si="62"/>
        <v>-0.30412371134020616</v>
      </c>
      <c r="J114" s="86">
        <f t="shared" si="62"/>
        <v>-0.28140703517587939</v>
      </c>
      <c r="K114" s="86">
        <f t="shared" si="62"/>
        <v>-9.815950920245399E-2</v>
      </c>
      <c r="L114" s="86"/>
      <c r="M114" s="86"/>
      <c r="N114" s="86"/>
      <c r="O114" s="86">
        <f>O113/O112</f>
        <v>-0.16687116564417179</v>
      </c>
    </row>
    <row r="115" spans="1:15" x14ac:dyDescent="0.25">
      <c r="A115" s="84"/>
      <c r="B115" s="56">
        <v>2016</v>
      </c>
      <c r="C115" s="77">
        <v>20</v>
      </c>
      <c r="D115" s="77">
        <v>21</v>
      </c>
      <c r="E115" s="77">
        <v>30</v>
      </c>
      <c r="F115" s="77">
        <v>20</v>
      </c>
      <c r="G115" s="77">
        <v>20</v>
      </c>
      <c r="H115" s="77">
        <v>27</v>
      </c>
      <c r="I115" s="77">
        <v>27</v>
      </c>
      <c r="J115" s="77">
        <v>27</v>
      </c>
      <c r="K115" s="77">
        <v>19</v>
      </c>
      <c r="L115" s="77"/>
      <c r="M115" s="77"/>
      <c r="N115" s="77"/>
      <c r="O115" s="56">
        <f>SUM(C115:N115)</f>
        <v>211</v>
      </c>
    </row>
    <row r="116" spans="1:15" x14ac:dyDescent="0.25">
      <c r="A116" s="107" t="s">
        <v>218</v>
      </c>
      <c r="B116" s="55">
        <v>2015</v>
      </c>
      <c r="C116" s="55">
        <v>26</v>
      </c>
      <c r="D116" s="55">
        <v>16</v>
      </c>
      <c r="E116" s="55">
        <v>20</v>
      </c>
      <c r="F116" s="55">
        <v>39</v>
      </c>
      <c r="G116" s="55">
        <v>33</v>
      </c>
      <c r="H116" s="55">
        <v>37</v>
      </c>
      <c r="I116" s="55">
        <v>28</v>
      </c>
      <c r="J116" s="55">
        <v>30</v>
      </c>
      <c r="K116" s="55">
        <v>37</v>
      </c>
      <c r="L116" s="55"/>
      <c r="M116" s="55"/>
      <c r="N116" s="55"/>
      <c r="O116" s="55">
        <f>SUM(C116:N116)</f>
        <v>266</v>
      </c>
    </row>
    <row r="117" spans="1:15" x14ac:dyDescent="0.25">
      <c r="A117" s="107" t="s">
        <v>219</v>
      </c>
      <c r="B117" s="165" t="s">
        <v>205</v>
      </c>
      <c r="C117" s="55">
        <f t="shared" ref="C117:K117" si="63">C115-C116</f>
        <v>-6</v>
      </c>
      <c r="D117" s="55">
        <f t="shared" si="63"/>
        <v>5</v>
      </c>
      <c r="E117" s="55">
        <f t="shared" si="63"/>
        <v>10</v>
      </c>
      <c r="F117" s="55">
        <f t="shared" si="63"/>
        <v>-19</v>
      </c>
      <c r="G117" s="55">
        <f t="shared" si="63"/>
        <v>-13</v>
      </c>
      <c r="H117" s="55">
        <f t="shared" si="63"/>
        <v>-10</v>
      </c>
      <c r="I117" s="55">
        <f t="shared" si="63"/>
        <v>-1</v>
      </c>
      <c r="J117" s="55">
        <f t="shared" si="63"/>
        <v>-3</v>
      </c>
      <c r="K117" s="55">
        <f t="shared" si="63"/>
        <v>-18</v>
      </c>
      <c r="L117" s="55"/>
      <c r="M117" s="55"/>
      <c r="N117" s="55"/>
      <c r="O117" s="55">
        <f>O115-O116</f>
        <v>-55</v>
      </c>
    </row>
    <row r="118" spans="1:15" ht="13.8" thickBot="1" x14ac:dyDescent="0.3">
      <c r="A118" s="163"/>
      <c r="B118" s="164" t="s">
        <v>9</v>
      </c>
      <c r="C118" s="86">
        <f t="shared" ref="C118:K118" si="64">C117/C116</f>
        <v>-0.23076923076923078</v>
      </c>
      <c r="D118" s="86">
        <f t="shared" si="64"/>
        <v>0.3125</v>
      </c>
      <c r="E118" s="86">
        <f t="shared" si="64"/>
        <v>0.5</v>
      </c>
      <c r="F118" s="86">
        <f t="shared" si="64"/>
        <v>-0.48717948717948717</v>
      </c>
      <c r="G118" s="86">
        <f t="shared" si="64"/>
        <v>-0.39393939393939392</v>
      </c>
      <c r="H118" s="86">
        <f t="shared" si="64"/>
        <v>-0.27027027027027029</v>
      </c>
      <c r="I118" s="86">
        <f t="shared" si="64"/>
        <v>-3.5714285714285712E-2</v>
      </c>
      <c r="J118" s="86">
        <f t="shared" si="64"/>
        <v>-0.1</v>
      </c>
      <c r="K118" s="86">
        <f t="shared" si="64"/>
        <v>-0.48648648648648651</v>
      </c>
      <c r="L118" s="86"/>
      <c r="M118" s="86"/>
      <c r="N118" s="86"/>
      <c r="O118" s="86">
        <f>O117/O116</f>
        <v>-0.20676691729323307</v>
      </c>
    </row>
    <row r="121" spans="1:15" ht="13.8" thickBot="1" x14ac:dyDescent="0.3">
      <c r="A121" s="168" t="s">
        <v>89</v>
      </c>
    </row>
    <row r="122" spans="1:15" ht="13.8" thickBot="1" x14ac:dyDescent="0.3">
      <c r="A122" t="s">
        <v>2</v>
      </c>
      <c r="B122" s="108" t="s">
        <v>191</v>
      </c>
      <c r="C122" s="108" t="s">
        <v>192</v>
      </c>
      <c r="D122" s="108" t="s">
        <v>193</v>
      </c>
      <c r="E122" s="108" t="s">
        <v>194</v>
      </c>
      <c r="F122" s="108" t="s">
        <v>195</v>
      </c>
      <c r="G122" s="108" t="s">
        <v>196</v>
      </c>
      <c r="H122" s="108" t="s">
        <v>197</v>
      </c>
      <c r="I122" s="108" t="s">
        <v>198</v>
      </c>
      <c r="J122" s="108" t="s">
        <v>199</v>
      </c>
      <c r="K122" s="108" t="s">
        <v>200</v>
      </c>
      <c r="L122" s="108" t="s">
        <v>201</v>
      </c>
      <c r="M122" s="108" t="s">
        <v>202</v>
      </c>
      <c r="N122" s="108" t="s">
        <v>203</v>
      </c>
      <c r="O122" s="108" t="s">
        <v>49</v>
      </c>
    </row>
    <row r="123" spans="1:15" x14ac:dyDescent="0.25">
      <c r="A123" s="82"/>
      <c r="B123" s="56">
        <v>2016</v>
      </c>
      <c r="C123" s="56">
        <f t="shared" ref="C123:K123" si="65">SUM(C127+C131+C139+C143+C147+C151+C155)</f>
        <v>367</v>
      </c>
      <c r="D123" s="56">
        <f t="shared" si="65"/>
        <v>317</v>
      </c>
      <c r="E123" s="56">
        <f t="shared" si="65"/>
        <v>300</v>
      </c>
      <c r="F123" s="56">
        <f t="shared" si="65"/>
        <v>324</v>
      </c>
      <c r="G123" s="56">
        <f t="shared" si="65"/>
        <v>239</v>
      </c>
      <c r="H123" s="56">
        <f t="shared" si="65"/>
        <v>284</v>
      </c>
      <c r="I123" s="56">
        <f t="shared" si="65"/>
        <v>284</v>
      </c>
      <c r="J123" s="56">
        <f t="shared" si="65"/>
        <v>281</v>
      </c>
      <c r="K123" s="56">
        <f t="shared" si="65"/>
        <v>272</v>
      </c>
      <c r="L123" s="56"/>
      <c r="M123" s="56"/>
      <c r="N123" s="56"/>
      <c r="O123" s="56">
        <f>SUM(O127+O131+O139+O143+O147+O151+O155)</f>
        <v>2668</v>
      </c>
    </row>
    <row r="124" spans="1:15" x14ac:dyDescent="0.25">
      <c r="A124" s="107" t="s">
        <v>49</v>
      </c>
      <c r="B124" s="55">
        <v>2015</v>
      </c>
      <c r="C124" s="55">
        <f t="shared" ref="C124:K124" si="66">SUM(C128+C132+C136+C140+C144+C148+C152+C156)</f>
        <v>385</v>
      </c>
      <c r="D124" s="55">
        <f t="shared" si="66"/>
        <v>342</v>
      </c>
      <c r="E124" s="55">
        <f t="shared" si="66"/>
        <v>358</v>
      </c>
      <c r="F124" s="55">
        <f t="shared" si="66"/>
        <v>324</v>
      </c>
      <c r="G124" s="55">
        <f t="shared" si="66"/>
        <v>300</v>
      </c>
      <c r="H124" s="55">
        <f t="shared" si="66"/>
        <v>278</v>
      </c>
      <c r="I124" s="55">
        <f t="shared" si="66"/>
        <v>289</v>
      </c>
      <c r="J124" s="55">
        <f t="shared" si="66"/>
        <v>282</v>
      </c>
      <c r="K124" s="55">
        <f t="shared" si="66"/>
        <v>280</v>
      </c>
      <c r="L124" s="55"/>
      <c r="M124" s="55"/>
      <c r="N124" s="55"/>
      <c r="O124" s="55">
        <f>SUM(C124:N124)</f>
        <v>2838</v>
      </c>
    </row>
    <row r="125" spans="1:15" x14ac:dyDescent="0.25">
      <c r="A125" s="107" t="s">
        <v>204</v>
      </c>
      <c r="B125" s="162" t="s">
        <v>205</v>
      </c>
      <c r="C125" s="55">
        <f t="shared" ref="C125:K125" si="67">C123-C124</f>
        <v>-18</v>
      </c>
      <c r="D125" s="55">
        <f t="shared" si="67"/>
        <v>-25</v>
      </c>
      <c r="E125" s="55">
        <f t="shared" si="67"/>
        <v>-58</v>
      </c>
      <c r="F125" s="55">
        <f t="shared" si="67"/>
        <v>0</v>
      </c>
      <c r="G125" s="55">
        <f t="shared" si="67"/>
        <v>-61</v>
      </c>
      <c r="H125" s="55">
        <f t="shared" si="67"/>
        <v>6</v>
      </c>
      <c r="I125" s="55">
        <f t="shared" si="67"/>
        <v>-5</v>
      </c>
      <c r="J125" s="55">
        <f t="shared" si="67"/>
        <v>-1</v>
      </c>
      <c r="K125" s="55">
        <f t="shared" si="67"/>
        <v>-8</v>
      </c>
      <c r="L125" s="55"/>
      <c r="M125" s="55"/>
      <c r="N125" s="55"/>
      <c r="O125" s="55">
        <f>O123-O124</f>
        <v>-170</v>
      </c>
    </row>
    <row r="126" spans="1:15" ht="13.8" thickBot="1" x14ac:dyDescent="0.3">
      <c r="A126" s="163"/>
      <c r="B126" s="164" t="s">
        <v>9</v>
      </c>
      <c r="C126" s="86">
        <f t="shared" ref="C126:K126" si="68">C125/C124</f>
        <v>-4.6753246753246755E-2</v>
      </c>
      <c r="D126" s="86">
        <f t="shared" si="68"/>
        <v>-7.3099415204678359E-2</v>
      </c>
      <c r="E126" s="86">
        <f t="shared" si="68"/>
        <v>-0.16201117318435754</v>
      </c>
      <c r="F126" s="86">
        <f t="shared" si="68"/>
        <v>0</v>
      </c>
      <c r="G126" s="86">
        <f t="shared" si="68"/>
        <v>-0.20333333333333334</v>
      </c>
      <c r="H126" s="86">
        <f t="shared" si="68"/>
        <v>2.1582733812949641E-2</v>
      </c>
      <c r="I126" s="86">
        <f t="shared" si="68"/>
        <v>-1.7301038062283738E-2</v>
      </c>
      <c r="J126" s="86">
        <f t="shared" si="68"/>
        <v>-3.5460992907801418E-3</v>
      </c>
      <c r="K126" s="86">
        <f t="shared" si="68"/>
        <v>-2.8571428571428571E-2</v>
      </c>
      <c r="L126" s="86"/>
      <c r="M126" s="86"/>
      <c r="N126" s="86"/>
      <c r="O126" s="86">
        <f>O125/O124</f>
        <v>-5.9901338971106416E-2</v>
      </c>
    </row>
    <row r="127" spans="1:15" x14ac:dyDescent="0.25">
      <c r="A127" s="84"/>
      <c r="B127" s="56">
        <v>2016</v>
      </c>
      <c r="C127" s="56">
        <v>3</v>
      </c>
      <c r="D127" s="56">
        <v>6</v>
      </c>
      <c r="E127" s="56">
        <v>7</v>
      </c>
      <c r="F127" s="56">
        <v>7</v>
      </c>
      <c r="G127" s="56">
        <v>11</v>
      </c>
      <c r="H127" s="56">
        <v>7</v>
      </c>
      <c r="I127" s="56">
        <v>6</v>
      </c>
      <c r="J127" s="56">
        <v>12</v>
      </c>
      <c r="K127" s="56">
        <v>2</v>
      </c>
      <c r="L127" s="56"/>
      <c r="M127" s="56"/>
      <c r="N127" s="56"/>
      <c r="O127" s="56">
        <f>SUM(C127:N127)</f>
        <v>61</v>
      </c>
    </row>
    <row r="128" spans="1:15" x14ac:dyDescent="0.25">
      <c r="A128" s="107" t="s">
        <v>206</v>
      </c>
      <c r="B128" s="55">
        <v>2015</v>
      </c>
      <c r="C128" s="55">
        <v>3</v>
      </c>
      <c r="D128" s="55">
        <v>6</v>
      </c>
      <c r="E128" s="55">
        <v>4</v>
      </c>
      <c r="F128" s="55">
        <v>6</v>
      </c>
      <c r="G128" s="55">
        <v>5</v>
      </c>
      <c r="H128" s="55">
        <v>3</v>
      </c>
      <c r="I128" s="55">
        <v>3</v>
      </c>
      <c r="J128" s="55">
        <v>5</v>
      </c>
      <c r="K128" s="55">
        <v>11</v>
      </c>
      <c r="L128" s="55"/>
      <c r="M128" s="55"/>
      <c r="N128" s="55"/>
      <c r="O128" s="55">
        <f>SUM(C128:N128)</f>
        <v>46</v>
      </c>
    </row>
    <row r="129" spans="1:15" x14ac:dyDescent="0.25">
      <c r="A129" s="107" t="s">
        <v>207</v>
      </c>
      <c r="B129" s="165" t="s">
        <v>205</v>
      </c>
      <c r="C129" s="55">
        <f t="shared" ref="C129:K129" si="69">C127-C128</f>
        <v>0</v>
      </c>
      <c r="D129" s="55">
        <f t="shared" si="69"/>
        <v>0</v>
      </c>
      <c r="E129" s="55">
        <f t="shared" si="69"/>
        <v>3</v>
      </c>
      <c r="F129" s="55">
        <f t="shared" si="69"/>
        <v>1</v>
      </c>
      <c r="G129" s="55">
        <f t="shared" si="69"/>
        <v>6</v>
      </c>
      <c r="H129" s="55">
        <f t="shared" si="69"/>
        <v>4</v>
      </c>
      <c r="I129" s="55">
        <f t="shared" si="69"/>
        <v>3</v>
      </c>
      <c r="J129" s="55">
        <f t="shared" si="69"/>
        <v>7</v>
      </c>
      <c r="K129" s="55">
        <f t="shared" si="69"/>
        <v>-9</v>
      </c>
      <c r="L129" s="55"/>
      <c r="M129" s="55"/>
      <c r="N129" s="55"/>
      <c r="O129" s="55">
        <f>O127-O128</f>
        <v>15</v>
      </c>
    </row>
    <row r="130" spans="1:15" ht="13.8" thickBot="1" x14ac:dyDescent="0.3">
      <c r="A130" s="163"/>
      <c r="B130" s="164" t="s">
        <v>9</v>
      </c>
      <c r="C130" s="86">
        <f t="shared" ref="C130:K130" si="70">C129/C128</f>
        <v>0</v>
      </c>
      <c r="D130" s="86">
        <f t="shared" si="70"/>
        <v>0</v>
      </c>
      <c r="E130" s="86">
        <f t="shared" si="70"/>
        <v>0.75</v>
      </c>
      <c r="F130" s="86">
        <f t="shared" si="70"/>
        <v>0.16666666666666666</v>
      </c>
      <c r="G130" s="86">
        <f t="shared" si="70"/>
        <v>1.2</v>
      </c>
      <c r="H130" s="86">
        <f t="shared" si="70"/>
        <v>1.3333333333333333</v>
      </c>
      <c r="I130" s="86">
        <f t="shared" si="70"/>
        <v>1</v>
      </c>
      <c r="J130" s="86">
        <f t="shared" si="70"/>
        <v>1.4</v>
      </c>
      <c r="K130" s="86">
        <f t="shared" si="70"/>
        <v>-0.81818181818181823</v>
      </c>
      <c r="L130" s="86"/>
      <c r="M130" s="86"/>
      <c r="N130" s="86"/>
      <c r="O130" s="86">
        <f>O129/O128</f>
        <v>0.32608695652173914</v>
      </c>
    </row>
    <row r="131" spans="1:15" x14ac:dyDescent="0.25">
      <c r="A131" s="84"/>
      <c r="B131" s="56">
        <v>2016</v>
      </c>
      <c r="C131" s="77">
        <v>0</v>
      </c>
      <c r="D131" s="77">
        <v>2</v>
      </c>
      <c r="E131" s="77">
        <v>0</v>
      </c>
      <c r="F131" s="77">
        <v>1</v>
      </c>
      <c r="G131" s="77">
        <v>2</v>
      </c>
      <c r="H131" s="77">
        <v>1</v>
      </c>
      <c r="I131" s="77">
        <v>0</v>
      </c>
      <c r="J131" s="56">
        <v>4</v>
      </c>
      <c r="K131" s="56">
        <v>2</v>
      </c>
      <c r="L131" s="56"/>
      <c r="M131" s="77"/>
      <c r="N131" s="77"/>
      <c r="O131" s="56">
        <f>SUM(C131:N131)</f>
        <v>12</v>
      </c>
    </row>
    <row r="132" spans="1:15" x14ac:dyDescent="0.25">
      <c r="A132" s="166" t="s">
        <v>208</v>
      </c>
      <c r="B132" s="55">
        <v>2015</v>
      </c>
      <c r="C132" s="55">
        <v>0</v>
      </c>
      <c r="D132" s="55">
        <v>1</v>
      </c>
      <c r="E132" s="55">
        <v>1</v>
      </c>
      <c r="F132" s="55">
        <v>0</v>
      </c>
      <c r="G132" s="55">
        <v>0</v>
      </c>
      <c r="H132" s="55">
        <v>1</v>
      </c>
      <c r="I132" s="55">
        <v>4</v>
      </c>
      <c r="J132" s="55">
        <v>3</v>
      </c>
      <c r="K132" s="55">
        <v>2</v>
      </c>
      <c r="L132" s="55"/>
      <c r="M132" s="55"/>
      <c r="N132" s="55"/>
      <c r="O132" s="55">
        <f>SUM(C132:N132)</f>
        <v>12</v>
      </c>
    </row>
    <row r="133" spans="1:15" x14ac:dyDescent="0.25">
      <c r="A133" s="107" t="s">
        <v>209</v>
      </c>
      <c r="B133" s="165" t="s">
        <v>205</v>
      </c>
      <c r="C133" s="55">
        <f t="shared" ref="C133:K133" si="71">C131-C132</f>
        <v>0</v>
      </c>
      <c r="D133" s="55">
        <f t="shared" si="71"/>
        <v>1</v>
      </c>
      <c r="E133" s="55">
        <f t="shared" si="71"/>
        <v>-1</v>
      </c>
      <c r="F133" s="55">
        <f t="shared" si="71"/>
        <v>1</v>
      </c>
      <c r="G133" s="55">
        <f t="shared" si="71"/>
        <v>2</v>
      </c>
      <c r="H133" s="55">
        <f t="shared" si="71"/>
        <v>0</v>
      </c>
      <c r="I133" s="55">
        <f t="shared" si="71"/>
        <v>-4</v>
      </c>
      <c r="J133" s="55">
        <f t="shared" si="71"/>
        <v>1</v>
      </c>
      <c r="K133" s="55">
        <f t="shared" si="71"/>
        <v>0</v>
      </c>
      <c r="L133" s="55"/>
      <c r="M133" s="55"/>
      <c r="N133" s="55"/>
      <c r="O133" s="55">
        <f>O131-O132</f>
        <v>0</v>
      </c>
    </row>
    <row r="134" spans="1:15" ht="13.8" thickBot="1" x14ac:dyDescent="0.3">
      <c r="A134" s="163"/>
      <c r="B134" s="164" t="s">
        <v>9</v>
      </c>
      <c r="C134" s="86" t="e">
        <f t="shared" ref="C134:K134" si="72">C133/C132</f>
        <v>#DIV/0!</v>
      </c>
      <c r="D134" s="86">
        <f t="shared" si="72"/>
        <v>1</v>
      </c>
      <c r="E134" s="86">
        <f t="shared" si="72"/>
        <v>-1</v>
      </c>
      <c r="F134" s="86">
        <v>0</v>
      </c>
      <c r="G134" s="86">
        <v>0</v>
      </c>
      <c r="H134" s="86">
        <f t="shared" si="72"/>
        <v>0</v>
      </c>
      <c r="I134" s="86">
        <f t="shared" si="72"/>
        <v>-1</v>
      </c>
      <c r="J134" s="86">
        <f t="shared" si="72"/>
        <v>0.33333333333333331</v>
      </c>
      <c r="K134" s="86">
        <f t="shared" si="72"/>
        <v>0</v>
      </c>
      <c r="L134" s="86"/>
      <c r="M134" s="86"/>
      <c r="N134" s="86"/>
      <c r="O134" s="86">
        <f>O133/O132</f>
        <v>0</v>
      </c>
    </row>
    <row r="135" spans="1:15" x14ac:dyDescent="0.25">
      <c r="A135" s="84"/>
      <c r="B135" s="56">
        <v>2016</v>
      </c>
      <c r="C135" s="77">
        <v>0</v>
      </c>
      <c r="D135" s="77">
        <v>0</v>
      </c>
      <c r="E135" s="77">
        <v>0</v>
      </c>
      <c r="F135" s="77">
        <v>0</v>
      </c>
      <c r="G135" s="77">
        <v>0</v>
      </c>
      <c r="H135" s="77">
        <v>0</v>
      </c>
      <c r="I135" s="77">
        <v>0</v>
      </c>
      <c r="J135" s="56">
        <v>0</v>
      </c>
      <c r="K135" s="56">
        <v>0</v>
      </c>
      <c r="L135" s="56"/>
      <c r="M135" s="77"/>
      <c r="N135" s="77"/>
      <c r="O135" s="56">
        <f>SUM(C135:N135)</f>
        <v>0</v>
      </c>
    </row>
    <row r="136" spans="1:15" x14ac:dyDescent="0.25">
      <c r="A136" s="166" t="s">
        <v>210</v>
      </c>
      <c r="B136" s="55">
        <v>2015</v>
      </c>
      <c r="C136" s="55">
        <v>0</v>
      </c>
      <c r="D136" s="55">
        <v>0</v>
      </c>
      <c r="E136" s="55">
        <v>0</v>
      </c>
      <c r="F136" s="55">
        <v>0</v>
      </c>
      <c r="G136" s="55">
        <v>0</v>
      </c>
      <c r="H136" s="55">
        <v>0</v>
      </c>
      <c r="I136" s="55">
        <v>0</v>
      </c>
      <c r="J136" s="55">
        <v>0</v>
      </c>
      <c r="K136" s="55">
        <v>0</v>
      </c>
      <c r="L136" s="55"/>
      <c r="M136" s="55"/>
      <c r="N136" s="55"/>
      <c r="O136" s="55">
        <f>SUM(C136:N136)</f>
        <v>0</v>
      </c>
    </row>
    <row r="137" spans="1:15" x14ac:dyDescent="0.25">
      <c r="A137" s="166" t="s">
        <v>211</v>
      </c>
      <c r="B137" s="165" t="s">
        <v>205</v>
      </c>
      <c r="C137" s="55">
        <f t="shared" ref="C137:K137" si="73">C135-C136</f>
        <v>0</v>
      </c>
      <c r="D137" s="55">
        <f t="shared" si="73"/>
        <v>0</v>
      </c>
      <c r="E137" s="55">
        <f t="shared" si="73"/>
        <v>0</v>
      </c>
      <c r="F137" s="55">
        <f t="shared" si="73"/>
        <v>0</v>
      </c>
      <c r="G137" s="55">
        <f t="shared" si="73"/>
        <v>0</v>
      </c>
      <c r="H137" s="55">
        <f t="shared" si="73"/>
        <v>0</v>
      </c>
      <c r="I137" s="55">
        <f t="shared" si="73"/>
        <v>0</v>
      </c>
      <c r="J137" s="55">
        <f t="shared" si="73"/>
        <v>0</v>
      </c>
      <c r="K137" s="55">
        <f t="shared" si="73"/>
        <v>0</v>
      </c>
      <c r="L137" s="55"/>
      <c r="M137" s="55"/>
      <c r="N137" s="55"/>
      <c r="O137" s="55">
        <f>O135-O136</f>
        <v>0</v>
      </c>
    </row>
    <row r="138" spans="1:15" ht="13.8" thickBot="1" x14ac:dyDescent="0.3">
      <c r="A138" s="163"/>
      <c r="B138" s="164" t="s">
        <v>9</v>
      </c>
      <c r="C138" s="86">
        <v>0</v>
      </c>
      <c r="D138" s="86">
        <v>0</v>
      </c>
      <c r="E138" s="86">
        <v>0</v>
      </c>
      <c r="F138" s="86">
        <v>0</v>
      </c>
      <c r="G138" s="86">
        <v>0</v>
      </c>
      <c r="H138" s="86">
        <v>0</v>
      </c>
      <c r="I138" s="86">
        <v>0</v>
      </c>
      <c r="J138" s="86">
        <v>0</v>
      </c>
      <c r="K138" s="86">
        <v>0</v>
      </c>
      <c r="L138" s="86"/>
      <c r="M138" s="86"/>
      <c r="N138" s="86"/>
      <c r="O138" s="86">
        <v>0</v>
      </c>
    </row>
    <row r="139" spans="1:15" x14ac:dyDescent="0.25">
      <c r="A139" s="84"/>
      <c r="B139" s="56">
        <v>2016</v>
      </c>
      <c r="C139" s="77">
        <v>13</v>
      </c>
      <c r="D139" s="77">
        <v>32</v>
      </c>
      <c r="E139" s="77">
        <v>20</v>
      </c>
      <c r="F139" s="77">
        <v>24</v>
      </c>
      <c r="G139" s="77">
        <v>11</v>
      </c>
      <c r="H139" s="77">
        <v>8</v>
      </c>
      <c r="I139" s="77">
        <v>12</v>
      </c>
      <c r="J139" s="56">
        <v>9</v>
      </c>
      <c r="K139" s="56">
        <v>11</v>
      </c>
      <c r="L139" s="56"/>
      <c r="M139" s="77"/>
      <c r="N139" s="77"/>
      <c r="O139" s="56">
        <f>SUM(C139:N139)</f>
        <v>140</v>
      </c>
    </row>
    <row r="140" spans="1:15" x14ac:dyDescent="0.25">
      <c r="A140" s="107" t="s">
        <v>212</v>
      </c>
      <c r="B140" s="55">
        <v>2015</v>
      </c>
      <c r="C140" s="55">
        <v>19</v>
      </c>
      <c r="D140" s="55">
        <v>19</v>
      </c>
      <c r="E140" s="55">
        <v>14</v>
      </c>
      <c r="F140" s="55">
        <v>20</v>
      </c>
      <c r="G140" s="55">
        <v>24</v>
      </c>
      <c r="H140" s="55">
        <v>12</v>
      </c>
      <c r="I140" s="55">
        <v>27</v>
      </c>
      <c r="J140" s="55">
        <v>24</v>
      </c>
      <c r="K140" s="55">
        <v>14</v>
      </c>
      <c r="L140" s="55"/>
      <c r="M140" s="55"/>
      <c r="N140" s="55"/>
      <c r="O140" s="55">
        <f>SUM(C140:N140)</f>
        <v>173</v>
      </c>
    </row>
    <row r="141" spans="1:15" x14ac:dyDescent="0.25">
      <c r="A141" s="84"/>
      <c r="B141" s="165" t="s">
        <v>205</v>
      </c>
      <c r="C141" s="55">
        <f t="shared" ref="C141:K141" si="74">C139-C140</f>
        <v>-6</v>
      </c>
      <c r="D141" s="55">
        <f t="shared" si="74"/>
        <v>13</v>
      </c>
      <c r="E141" s="55">
        <f t="shared" si="74"/>
        <v>6</v>
      </c>
      <c r="F141" s="55">
        <f t="shared" si="74"/>
        <v>4</v>
      </c>
      <c r="G141" s="55">
        <f t="shared" si="74"/>
        <v>-13</v>
      </c>
      <c r="H141" s="55">
        <f t="shared" si="74"/>
        <v>-4</v>
      </c>
      <c r="I141" s="55">
        <f t="shared" si="74"/>
        <v>-15</v>
      </c>
      <c r="J141" s="55">
        <f t="shared" si="74"/>
        <v>-15</v>
      </c>
      <c r="K141" s="55">
        <f t="shared" si="74"/>
        <v>-3</v>
      </c>
      <c r="L141" s="55"/>
      <c r="M141" s="55"/>
      <c r="N141" s="55"/>
      <c r="O141" s="55">
        <f>O139-O140</f>
        <v>-33</v>
      </c>
    </row>
    <row r="142" spans="1:15" ht="13.8" thickBot="1" x14ac:dyDescent="0.3">
      <c r="A142" s="163"/>
      <c r="B142" s="164" t="s">
        <v>9</v>
      </c>
      <c r="C142" s="86">
        <f t="shared" ref="C142:K142" si="75">C141/C140</f>
        <v>-0.31578947368421051</v>
      </c>
      <c r="D142" s="86">
        <f t="shared" si="75"/>
        <v>0.68421052631578949</v>
      </c>
      <c r="E142" s="86">
        <f t="shared" si="75"/>
        <v>0.42857142857142855</v>
      </c>
      <c r="F142" s="86">
        <f t="shared" si="75"/>
        <v>0.2</v>
      </c>
      <c r="G142" s="86">
        <f t="shared" si="75"/>
        <v>-0.54166666666666663</v>
      </c>
      <c r="H142" s="86">
        <f t="shared" si="75"/>
        <v>-0.33333333333333331</v>
      </c>
      <c r="I142" s="86">
        <f t="shared" si="75"/>
        <v>-0.55555555555555558</v>
      </c>
      <c r="J142" s="86">
        <f t="shared" si="75"/>
        <v>-0.625</v>
      </c>
      <c r="K142" s="86">
        <f t="shared" si="75"/>
        <v>-0.21428571428571427</v>
      </c>
      <c r="L142" s="86"/>
      <c r="M142" s="86"/>
      <c r="N142" s="86"/>
      <c r="O142" s="86">
        <f>O141/O140</f>
        <v>-0.19075144508670519</v>
      </c>
    </row>
    <row r="143" spans="1:15" x14ac:dyDescent="0.25">
      <c r="A143" s="84"/>
      <c r="B143" s="56">
        <v>2016</v>
      </c>
      <c r="C143" s="77">
        <v>63</v>
      </c>
      <c r="D143" s="77">
        <v>39</v>
      </c>
      <c r="E143" s="77">
        <v>30</v>
      </c>
      <c r="F143" s="77">
        <v>47</v>
      </c>
      <c r="G143" s="77">
        <v>32</v>
      </c>
      <c r="H143" s="77">
        <v>37</v>
      </c>
      <c r="I143" s="77">
        <v>56</v>
      </c>
      <c r="J143" s="56">
        <v>33</v>
      </c>
      <c r="K143" s="56">
        <v>38</v>
      </c>
      <c r="L143" s="56"/>
      <c r="M143" s="77"/>
      <c r="N143" s="77"/>
      <c r="O143" s="56">
        <f>SUM(C143:N143)</f>
        <v>375</v>
      </c>
    </row>
    <row r="144" spans="1:15" x14ac:dyDescent="0.25">
      <c r="A144" s="107" t="s">
        <v>213</v>
      </c>
      <c r="B144" s="55">
        <v>2015</v>
      </c>
      <c r="C144" s="55">
        <v>40</v>
      </c>
      <c r="D144" s="55">
        <v>42</v>
      </c>
      <c r="E144" s="55">
        <v>39</v>
      </c>
      <c r="F144" s="55">
        <v>27</v>
      </c>
      <c r="G144" s="55">
        <v>43</v>
      </c>
      <c r="H144" s="55">
        <v>35</v>
      </c>
      <c r="I144" s="55">
        <v>35</v>
      </c>
      <c r="J144" s="55">
        <v>36</v>
      </c>
      <c r="K144" s="55">
        <v>41</v>
      </c>
      <c r="L144" s="55"/>
      <c r="M144" s="55"/>
      <c r="N144" s="55"/>
      <c r="O144" s="55">
        <f>SUM(C144:N144)</f>
        <v>338</v>
      </c>
    </row>
    <row r="145" spans="1:15" x14ac:dyDescent="0.25">
      <c r="A145" s="107" t="s">
        <v>214</v>
      </c>
      <c r="B145" s="165" t="s">
        <v>205</v>
      </c>
      <c r="C145" s="55">
        <f t="shared" ref="C145:K145" si="76">C143-C144</f>
        <v>23</v>
      </c>
      <c r="D145" s="55">
        <f t="shared" si="76"/>
        <v>-3</v>
      </c>
      <c r="E145" s="55">
        <f t="shared" si="76"/>
        <v>-9</v>
      </c>
      <c r="F145" s="55">
        <f t="shared" si="76"/>
        <v>20</v>
      </c>
      <c r="G145" s="55">
        <f t="shared" si="76"/>
        <v>-11</v>
      </c>
      <c r="H145" s="55">
        <f t="shared" si="76"/>
        <v>2</v>
      </c>
      <c r="I145" s="55">
        <f t="shared" si="76"/>
        <v>21</v>
      </c>
      <c r="J145" s="55">
        <f t="shared" si="76"/>
        <v>-3</v>
      </c>
      <c r="K145" s="55">
        <f t="shared" si="76"/>
        <v>-3</v>
      </c>
      <c r="L145" s="55"/>
      <c r="M145" s="55"/>
      <c r="N145" s="55"/>
      <c r="O145" s="55">
        <f>O143-O144</f>
        <v>37</v>
      </c>
    </row>
    <row r="146" spans="1:15" ht="13.8" thickBot="1" x14ac:dyDescent="0.3">
      <c r="A146" s="163" t="s">
        <v>2</v>
      </c>
      <c r="B146" s="164" t="s">
        <v>9</v>
      </c>
      <c r="C146" s="86">
        <f t="shared" ref="C146:K146" si="77">C145/C144</f>
        <v>0.57499999999999996</v>
      </c>
      <c r="D146" s="86">
        <f t="shared" si="77"/>
        <v>-7.1428571428571425E-2</v>
      </c>
      <c r="E146" s="86">
        <f t="shared" si="77"/>
        <v>-0.23076923076923078</v>
      </c>
      <c r="F146" s="86">
        <f t="shared" si="77"/>
        <v>0.7407407407407407</v>
      </c>
      <c r="G146" s="86">
        <f t="shared" si="77"/>
        <v>-0.2558139534883721</v>
      </c>
      <c r="H146" s="86">
        <f t="shared" si="77"/>
        <v>5.7142857142857141E-2</v>
      </c>
      <c r="I146" s="86">
        <f t="shared" si="77"/>
        <v>0.6</v>
      </c>
      <c r="J146" s="86">
        <f t="shared" si="77"/>
        <v>-8.3333333333333329E-2</v>
      </c>
      <c r="K146" s="86">
        <f t="shared" si="77"/>
        <v>-7.3170731707317069E-2</v>
      </c>
      <c r="L146" s="86"/>
      <c r="M146" s="86"/>
      <c r="N146" s="86"/>
      <c r="O146" s="86">
        <f>O145/O144</f>
        <v>0.10946745562130178</v>
      </c>
    </row>
    <row r="147" spans="1:15" x14ac:dyDescent="0.25">
      <c r="A147" s="84"/>
      <c r="B147" s="56">
        <v>2016</v>
      </c>
      <c r="C147" s="77">
        <v>53</v>
      </c>
      <c r="D147" s="77">
        <v>46</v>
      </c>
      <c r="E147" s="77">
        <v>52</v>
      </c>
      <c r="F147" s="77">
        <v>53</v>
      </c>
      <c r="G147" s="77">
        <v>40</v>
      </c>
      <c r="H147" s="77">
        <v>80</v>
      </c>
      <c r="I147" s="77">
        <v>56</v>
      </c>
      <c r="J147" s="56">
        <v>52</v>
      </c>
      <c r="K147" s="56">
        <v>49</v>
      </c>
      <c r="L147" s="56"/>
      <c r="M147" s="77"/>
      <c r="N147" s="77"/>
      <c r="O147" s="56">
        <f>SUM(C147:N147)</f>
        <v>481</v>
      </c>
    </row>
    <row r="148" spans="1:15" x14ac:dyDescent="0.25">
      <c r="A148" s="107" t="s">
        <v>215</v>
      </c>
      <c r="B148" s="55">
        <v>2015</v>
      </c>
      <c r="C148" s="55">
        <v>80</v>
      </c>
      <c r="D148" s="55">
        <v>47</v>
      </c>
      <c r="E148" s="55">
        <v>70</v>
      </c>
      <c r="F148" s="55">
        <v>70</v>
      </c>
      <c r="G148" s="55">
        <v>51</v>
      </c>
      <c r="H148" s="55">
        <v>49</v>
      </c>
      <c r="I148" s="55">
        <v>44</v>
      </c>
      <c r="J148" s="55">
        <v>52</v>
      </c>
      <c r="K148" s="55">
        <v>49</v>
      </c>
      <c r="L148" s="55"/>
      <c r="M148" s="55"/>
      <c r="N148" s="55"/>
      <c r="O148" s="55">
        <f>SUM(C148:N148)</f>
        <v>512</v>
      </c>
    </row>
    <row r="149" spans="1:15" x14ac:dyDescent="0.25">
      <c r="A149" s="84"/>
      <c r="B149" s="165" t="s">
        <v>205</v>
      </c>
      <c r="C149" s="55">
        <f t="shared" ref="C149:K149" si="78">C147-C148</f>
        <v>-27</v>
      </c>
      <c r="D149" s="55">
        <f t="shared" si="78"/>
        <v>-1</v>
      </c>
      <c r="E149" s="55">
        <f t="shared" si="78"/>
        <v>-18</v>
      </c>
      <c r="F149" s="55">
        <f t="shared" si="78"/>
        <v>-17</v>
      </c>
      <c r="G149" s="55">
        <f t="shared" si="78"/>
        <v>-11</v>
      </c>
      <c r="H149" s="55">
        <f t="shared" si="78"/>
        <v>31</v>
      </c>
      <c r="I149" s="55">
        <f t="shared" si="78"/>
        <v>12</v>
      </c>
      <c r="J149" s="55">
        <f t="shared" si="78"/>
        <v>0</v>
      </c>
      <c r="K149" s="55">
        <f t="shared" si="78"/>
        <v>0</v>
      </c>
      <c r="L149" s="55"/>
      <c r="M149" s="55"/>
      <c r="N149" s="55"/>
      <c r="O149" s="55">
        <f>O147-O148</f>
        <v>-31</v>
      </c>
    </row>
    <row r="150" spans="1:15" ht="13.8" thickBot="1" x14ac:dyDescent="0.3">
      <c r="A150" s="163"/>
      <c r="B150" s="164" t="s">
        <v>9</v>
      </c>
      <c r="C150" s="86">
        <f t="shared" ref="C150:K150" si="79">C149/C148</f>
        <v>-0.33750000000000002</v>
      </c>
      <c r="D150" s="86">
        <f t="shared" si="79"/>
        <v>-2.1276595744680851E-2</v>
      </c>
      <c r="E150" s="86">
        <f t="shared" si="79"/>
        <v>-0.25714285714285712</v>
      </c>
      <c r="F150" s="86">
        <f t="shared" si="79"/>
        <v>-0.24285714285714285</v>
      </c>
      <c r="G150" s="86">
        <f t="shared" si="79"/>
        <v>-0.21568627450980393</v>
      </c>
      <c r="H150" s="86">
        <f t="shared" si="79"/>
        <v>0.63265306122448983</v>
      </c>
      <c r="I150" s="86">
        <f t="shared" si="79"/>
        <v>0.27272727272727271</v>
      </c>
      <c r="J150" s="86">
        <f t="shared" si="79"/>
        <v>0</v>
      </c>
      <c r="K150" s="86">
        <f t="shared" si="79"/>
        <v>0</v>
      </c>
      <c r="L150" s="86"/>
      <c r="M150" s="86"/>
      <c r="N150" s="86"/>
      <c r="O150" s="86">
        <f>O149/O148</f>
        <v>-6.0546875E-2</v>
      </c>
    </row>
    <row r="151" spans="1:15" x14ac:dyDescent="0.25">
      <c r="A151" s="84"/>
      <c r="B151" s="56">
        <v>2016</v>
      </c>
      <c r="C151" s="77">
        <v>210</v>
      </c>
      <c r="D151" s="77">
        <v>177</v>
      </c>
      <c r="E151" s="77">
        <v>186</v>
      </c>
      <c r="F151" s="77">
        <v>181</v>
      </c>
      <c r="G151" s="77">
        <v>137</v>
      </c>
      <c r="H151" s="77">
        <v>146</v>
      </c>
      <c r="I151" s="77">
        <v>143</v>
      </c>
      <c r="J151" s="56">
        <v>164</v>
      </c>
      <c r="K151" s="56">
        <v>164</v>
      </c>
      <c r="L151" s="56"/>
      <c r="M151" s="77"/>
      <c r="N151" s="77"/>
      <c r="O151" s="56">
        <f>SUM(C151:N151)</f>
        <v>1508</v>
      </c>
    </row>
    <row r="152" spans="1:15" x14ac:dyDescent="0.25">
      <c r="A152" s="107" t="s">
        <v>216</v>
      </c>
      <c r="B152" s="55">
        <v>2015</v>
      </c>
      <c r="C152" s="55">
        <v>229</v>
      </c>
      <c r="D152" s="55">
        <v>214</v>
      </c>
      <c r="E152" s="55">
        <v>223</v>
      </c>
      <c r="F152" s="55">
        <v>188</v>
      </c>
      <c r="G152" s="55">
        <v>162</v>
      </c>
      <c r="H152" s="55">
        <v>174</v>
      </c>
      <c r="I152" s="55">
        <v>167</v>
      </c>
      <c r="J152" s="55">
        <v>152</v>
      </c>
      <c r="K152" s="55">
        <v>154</v>
      </c>
      <c r="L152" s="55"/>
      <c r="M152" s="55"/>
      <c r="N152" s="55"/>
      <c r="O152" s="55">
        <f>SUM(C152:N152)</f>
        <v>1663</v>
      </c>
    </row>
    <row r="153" spans="1:15" x14ac:dyDescent="0.25">
      <c r="A153" s="107" t="s">
        <v>217</v>
      </c>
      <c r="B153" s="165" t="s">
        <v>205</v>
      </c>
      <c r="C153" s="55">
        <f t="shared" ref="C153:K153" si="80">C151-C152</f>
        <v>-19</v>
      </c>
      <c r="D153" s="55">
        <f t="shared" si="80"/>
        <v>-37</v>
      </c>
      <c r="E153" s="55">
        <f t="shared" si="80"/>
        <v>-37</v>
      </c>
      <c r="F153" s="55">
        <f t="shared" si="80"/>
        <v>-7</v>
      </c>
      <c r="G153" s="55">
        <f t="shared" si="80"/>
        <v>-25</v>
      </c>
      <c r="H153" s="55">
        <f t="shared" si="80"/>
        <v>-28</v>
      </c>
      <c r="I153" s="55">
        <f t="shared" si="80"/>
        <v>-24</v>
      </c>
      <c r="J153" s="55">
        <f t="shared" si="80"/>
        <v>12</v>
      </c>
      <c r="K153" s="55">
        <f t="shared" si="80"/>
        <v>10</v>
      </c>
      <c r="L153" s="55"/>
      <c r="M153" s="55"/>
      <c r="N153" s="55"/>
      <c r="O153" s="55">
        <f>O151-O152</f>
        <v>-155</v>
      </c>
    </row>
    <row r="154" spans="1:15" ht="13.8" thickBot="1" x14ac:dyDescent="0.3">
      <c r="A154" s="163"/>
      <c r="B154" s="164" t="s">
        <v>9</v>
      </c>
      <c r="C154" s="86">
        <f t="shared" ref="C154:K154" si="81">C153/C152</f>
        <v>-8.296943231441048E-2</v>
      </c>
      <c r="D154" s="86">
        <f t="shared" si="81"/>
        <v>-0.17289719626168223</v>
      </c>
      <c r="E154" s="86">
        <f t="shared" si="81"/>
        <v>-0.16591928251121077</v>
      </c>
      <c r="F154" s="86">
        <f t="shared" si="81"/>
        <v>-3.7234042553191488E-2</v>
      </c>
      <c r="G154" s="86">
        <f t="shared" si="81"/>
        <v>-0.15432098765432098</v>
      </c>
      <c r="H154" s="86">
        <f t="shared" si="81"/>
        <v>-0.16091954022988506</v>
      </c>
      <c r="I154" s="86">
        <f t="shared" si="81"/>
        <v>-0.1437125748502994</v>
      </c>
      <c r="J154" s="86">
        <f t="shared" si="81"/>
        <v>7.8947368421052627E-2</v>
      </c>
      <c r="K154" s="86">
        <f t="shared" si="81"/>
        <v>6.4935064935064929E-2</v>
      </c>
      <c r="L154" s="86"/>
      <c r="M154" s="86"/>
      <c r="N154" s="86"/>
      <c r="O154" s="86">
        <f>O153/O152</f>
        <v>-9.3205051112447382E-2</v>
      </c>
    </row>
    <row r="155" spans="1:15" x14ac:dyDescent="0.25">
      <c r="A155" s="84"/>
      <c r="B155" s="56">
        <v>2016</v>
      </c>
      <c r="C155" s="77">
        <v>25</v>
      </c>
      <c r="D155" s="77">
        <v>15</v>
      </c>
      <c r="E155" s="77">
        <v>5</v>
      </c>
      <c r="F155" s="77">
        <v>11</v>
      </c>
      <c r="G155" s="77">
        <v>6</v>
      </c>
      <c r="H155" s="77">
        <v>5</v>
      </c>
      <c r="I155" s="77">
        <v>11</v>
      </c>
      <c r="J155" s="56">
        <v>7</v>
      </c>
      <c r="K155" s="56">
        <v>6</v>
      </c>
      <c r="L155" s="56"/>
      <c r="M155" s="77"/>
      <c r="N155" s="77"/>
      <c r="O155" s="56">
        <f>SUM(C155:N155)</f>
        <v>91</v>
      </c>
    </row>
    <row r="156" spans="1:15" x14ac:dyDescent="0.25">
      <c r="A156" s="107" t="s">
        <v>218</v>
      </c>
      <c r="B156" s="55">
        <v>2015</v>
      </c>
      <c r="C156" s="55">
        <v>14</v>
      </c>
      <c r="D156" s="55">
        <v>13</v>
      </c>
      <c r="E156" s="55">
        <v>7</v>
      </c>
      <c r="F156" s="55">
        <v>13</v>
      </c>
      <c r="G156" s="55">
        <v>15</v>
      </c>
      <c r="H156" s="55">
        <v>4</v>
      </c>
      <c r="I156" s="55">
        <v>9</v>
      </c>
      <c r="J156" s="55">
        <v>10</v>
      </c>
      <c r="K156" s="55">
        <v>9</v>
      </c>
      <c r="L156" s="55"/>
      <c r="M156" s="55"/>
      <c r="N156" s="55"/>
      <c r="O156" s="55">
        <f>SUM(C156:N156)</f>
        <v>94</v>
      </c>
    </row>
    <row r="157" spans="1:15" x14ac:dyDescent="0.25">
      <c r="A157" s="107" t="s">
        <v>219</v>
      </c>
      <c r="B157" s="165" t="s">
        <v>205</v>
      </c>
      <c r="C157" s="55">
        <f t="shared" ref="C157:K157" si="82">C155-C156</f>
        <v>11</v>
      </c>
      <c r="D157" s="55">
        <f t="shared" si="82"/>
        <v>2</v>
      </c>
      <c r="E157" s="55">
        <f t="shared" si="82"/>
        <v>-2</v>
      </c>
      <c r="F157" s="55">
        <f t="shared" si="82"/>
        <v>-2</v>
      </c>
      <c r="G157" s="55">
        <f t="shared" si="82"/>
        <v>-9</v>
      </c>
      <c r="H157" s="55">
        <f t="shared" si="82"/>
        <v>1</v>
      </c>
      <c r="I157" s="55">
        <f t="shared" si="82"/>
        <v>2</v>
      </c>
      <c r="J157" s="55">
        <f t="shared" si="82"/>
        <v>-3</v>
      </c>
      <c r="K157" s="55">
        <f t="shared" si="82"/>
        <v>-3</v>
      </c>
      <c r="L157" s="55"/>
      <c r="M157" s="55"/>
      <c r="N157" s="55"/>
      <c r="O157" s="55">
        <f>O155-O156</f>
        <v>-3</v>
      </c>
    </row>
    <row r="158" spans="1:15" ht="13.8" thickBot="1" x14ac:dyDescent="0.3">
      <c r="A158" s="163"/>
      <c r="B158" s="164" t="s">
        <v>9</v>
      </c>
      <c r="C158" s="86">
        <f t="shared" ref="C158:K158" si="83">C157/C156</f>
        <v>0.7857142857142857</v>
      </c>
      <c r="D158" s="86">
        <f t="shared" si="83"/>
        <v>0.15384615384615385</v>
      </c>
      <c r="E158" s="86">
        <f t="shared" si="83"/>
        <v>-0.2857142857142857</v>
      </c>
      <c r="F158" s="86">
        <f t="shared" si="83"/>
        <v>-0.15384615384615385</v>
      </c>
      <c r="G158" s="86">
        <f t="shared" si="83"/>
        <v>-0.6</v>
      </c>
      <c r="H158" s="86">
        <f t="shared" si="83"/>
        <v>0.25</v>
      </c>
      <c r="I158" s="86">
        <f t="shared" si="83"/>
        <v>0.22222222222222221</v>
      </c>
      <c r="J158" s="86">
        <f t="shared" si="83"/>
        <v>-0.3</v>
      </c>
      <c r="K158" s="86">
        <f t="shared" si="83"/>
        <v>-0.33333333333333331</v>
      </c>
      <c r="L158" s="86"/>
      <c r="M158" s="86"/>
      <c r="N158" s="86"/>
      <c r="O158" s="86">
        <f>O157/O156</f>
        <v>-3.1914893617021274E-2</v>
      </c>
    </row>
    <row r="161" spans="1:15" ht="13.8" thickBot="1" x14ac:dyDescent="0.3">
      <c r="A161" s="168" t="s">
        <v>220</v>
      </c>
    </row>
    <row r="162" spans="1:15" ht="13.8" thickBot="1" x14ac:dyDescent="0.3">
      <c r="A162" t="s">
        <v>2</v>
      </c>
      <c r="B162" s="108" t="s">
        <v>191</v>
      </c>
      <c r="C162" s="108" t="s">
        <v>192</v>
      </c>
      <c r="D162" s="108" t="s">
        <v>193</v>
      </c>
      <c r="E162" s="108" t="s">
        <v>194</v>
      </c>
      <c r="F162" s="108" t="s">
        <v>195</v>
      </c>
      <c r="G162" s="108" t="s">
        <v>196</v>
      </c>
      <c r="H162" s="108" t="s">
        <v>197</v>
      </c>
      <c r="I162" s="108" t="s">
        <v>198</v>
      </c>
      <c r="J162" s="108" t="s">
        <v>199</v>
      </c>
      <c r="K162" s="108" t="s">
        <v>200</v>
      </c>
      <c r="L162" s="108" t="s">
        <v>201</v>
      </c>
      <c r="M162" s="108" t="s">
        <v>202</v>
      </c>
      <c r="N162" s="177" t="s">
        <v>203</v>
      </c>
      <c r="O162" s="108" t="s">
        <v>49</v>
      </c>
    </row>
    <row r="163" spans="1:15" x14ac:dyDescent="0.25">
      <c r="A163" s="82"/>
      <c r="B163" s="56">
        <v>2016</v>
      </c>
      <c r="C163" s="56">
        <f t="shared" ref="C163:K163" si="84">SUM(C167+C171+C179+C183+C187+C191+C195)</f>
        <v>134</v>
      </c>
      <c r="D163" s="56">
        <f t="shared" si="84"/>
        <v>107</v>
      </c>
      <c r="E163" s="56">
        <f t="shared" si="84"/>
        <v>108</v>
      </c>
      <c r="F163" s="56">
        <f t="shared" si="84"/>
        <v>105</v>
      </c>
      <c r="G163" s="56">
        <f t="shared" si="84"/>
        <v>113</v>
      </c>
      <c r="H163" s="56">
        <f t="shared" si="84"/>
        <v>117</v>
      </c>
      <c r="I163" s="56">
        <f t="shared" si="84"/>
        <v>106</v>
      </c>
      <c r="J163" s="56">
        <f t="shared" si="84"/>
        <v>145</v>
      </c>
      <c r="K163" s="56">
        <f t="shared" si="84"/>
        <v>104</v>
      </c>
      <c r="L163" s="56"/>
      <c r="M163" s="56"/>
      <c r="N163" s="178"/>
      <c r="O163" s="56">
        <f>SUM(O167+O171+O179+O183+O187+O191+O195)</f>
        <v>1039</v>
      </c>
    </row>
    <row r="164" spans="1:15" x14ac:dyDescent="0.25">
      <c r="A164" s="107" t="s">
        <v>49</v>
      </c>
      <c r="B164" s="55">
        <v>2015</v>
      </c>
      <c r="C164" s="55">
        <f t="shared" ref="C164:H164" si="85">SUM(C168+C172+C176+C180+C184+C188+C192+C196)</f>
        <v>195</v>
      </c>
      <c r="D164" s="55">
        <f t="shared" si="85"/>
        <v>157</v>
      </c>
      <c r="E164" s="55">
        <f t="shared" si="85"/>
        <v>141</v>
      </c>
      <c r="F164" s="55">
        <f t="shared" si="85"/>
        <v>126</v>
      </c>
      <c r="G164" s="55">
        <f t="shared" si="85"/>
        <v>108</v>
      </c>
      <c r="H164" s="55">
        <f t="shared" si="85"/>
        <v>120</v>
      </c>
      <c r="I164" s="55">
        <f>SUM(I168+I172+I176+I180+I184+I188+I192+I196)</f>
        <v>117</v>
      </c>
      <c r="J164" s="55">
        <f>SUM(J168+J172+J176+J180+J184+J188+J192+J196)</f>
        <v>140</v>
      </c>
      <c r="K164" s="55">
        <f>SUM(K168+K172+K176+K180+K184+K188+K192+K196)</f>
        <v>123</v>
      </c>
      <c r="L164" s="55"/>
      <c r="M164" s="55"/>
      <c r="N164" s="179"/>
      <c r="O164" s="55">
        <f>SUM(C164:N164)</f>
        <v>1227</v>
      </c>
    </row>
    <row r="165" spans="1:15" x14ac:dyDescent="0.25">
      <c r="A165" s="107" t="s">
        <v>204</v>
      </c>
      <c r="B165" s="162" t="s">
        <v>205</v>
      </c>
      <c r="C165" s="55">
        <f t="shared" ref="C165:K165" si="86">C163-C164</f>
        <v>-61</v>
      </c>
      <c r="D165" s="55">
        <f t="shared" si="86"/>
        <v>-50</v>
      </c>
      <c r="E165" s="55">
        <f t="shared" si="86"/>
        <v>-33</v>
      </c>
      <c r="F165" s="55">
        <f t="shared" si="86"/>
        <v>-21</v>
      </c>
      <c r="G165" s="55">
        <f t="shared" si="86"/>
        <v>5</v>
      </c>
      <c r="H165" s="55">
        <f t="shared" si="86"/>
        <v>-3</v>
      </c>
      <c r="I165" s="55">
        <f t="shared" si="86"/>
        <v>-11</v>
      </c>
      <c r="J165" s="55">
        <f t="shared" si="86"/>
        <v>5</v>
      </c>
      <c r="K165" s="55">
        <f t="shared" si="86"/>
        <v>-19</v>
      </c>
      <c r="L165" s="55"/>
      <c r="M165" s="55"/>
      <c r="N165" s="179"/>
      <c r="O165" s="55">
        <f>O163-O164</f>
        <v>-188</v>
      </c>
    </row>
    <row r="166" spans="1:15" ht="13.8" thickBot="1" x14ac:dyDescent="0.3">
      <c r="A166" s="163"/>
      <c r="B166" s="164" t="s">
        <v>9</v>
      </c>
      <c r="C166" s="86">
        <f t="shared" ref="C166:K166" si="87">C165/C164</f>
        <v>-0.31282051282051282</v>
      </c>
      <c r="D166" s="86">
        <f t="shared" si="87"/>
        <v>-0.31847133757961782</v>
      </c>
      <c r="E166" s="86">
        <f t="shared" si="87"/>
        <v>-0.23404255319148937</v>
      </c>
      <c r="F166" s="86">
        <f t="shared" si="87"/>
        <v>-0.16666666666666666</v>
      </c>
      <c r="G166" s="86">
        <f t="shared" si="87"/>
        <v>4.6296296296296294E-2</v>
      </c>
      <c r="H166" s="86">
        <f t="shared" si="87"/>
        <v>-2.5000000000000001E-2</v>
      </c>
      <c r="I166" s="86">
        <f t="shared" si="87"/>
        <v>-9.4017094017094016E-2</v>
      </c>
      <c r="J166" s="86">
        <f t="shared" si="87"/>
        <v>3.5714285714285712E-2</v>
      </c>
      <c r="K166" s="86">
        <f t="shared" si="87"/>
        <v>-0.15447154471544716</v>
      </c>
      <c r="L166" s="86"/>
      <c r="M166" s="86"/>
      <c r="N166" s="180"/>
      <c r="O166" s="86">
        <f>O165/O164</f>
        <v>-0.15321923390383049</v>
      </c>
    </row>
    <row r="167" spans="1:15" x14ac:dyDescent="0.25">
      <c r="A167" s="84"/>
      <c r="B167" s="56">
        <v>2016</v>
      </c>
      <c r="C167" s="56">
        <v>2</v>
      </c>
      <c r="D167" s="56">
        <v>2</v>
      </c>
      <c r="E167" s="56">
        <v>3</v>
      </c>
      <c r="F167" s="56">
        <v>2</v>
      </c>
      <c r="G167" s="56">
        <v>2</v>
      </c>
      <c r="H167" s="56">
        <v>4</v>
      </c>
      <c r="I167" s="56">
        <v>2</v>
      </c>
      <c r="J167" s="56">
        <v>6</v>
      </c>
      <c r="K167" s="56">
        <v>0</v>
      </c>
      <c r="L167" s="56"/>
      <c r="M167" s="56"/>
      <c r="N167" s="178"/>
      <c r="O167" s="56">
        <f>SUM(C167:N167)</f>
        <v>23</v>
      </c>
    </row>
    <row r="168" spans="1:15" x14ac:dyDescent="0.25">
      <c r="A168" s="107" t="s">
        <v>206</v>
      </c>
      <c r="B168" s="55">
        <v>2015</v>
      </c>
      <c r="C168" s="55">
        <v>2</v>
      </c>
      <c r="D168" s="55">
        <v>0</v>
      </c>
      <c r="E168" s="55">
        <v>4</v>
      </c>
      <c r="F168" s="55">
        <v>0</v>
      </c>
      <c r="G168" s="55">
        <v>3</v>
      </c>
      <c r="H168" s="55">
        <v>1</v>
      </c>
      <c r="I168" s="55">
        <v>2</v>
      </c>
      <c r="J168" s="55">
        <v>4</v>
      </c>
      <c r="K168" s="55">
        <v>3</v>
      </c>
      <c r="L168" s="55"/>
      <c r="M168" s="55"/>
      <c r="N168" s="179"/>
      <c r="O168" s="55">
        <f>SUM(C168:N168)</f>
        <v>19</v>
      </c>
    </row>
    <row r="169" spans="1:15" x14ac:dyDescent="0.25">
      <c r="A169" s="107" t="s">
        <v>207</v>
      </c>
      <c r="B169" s="165" t="s">
        <v>205</v>
      </c>
      <c r="C169" s="55">
        <f t="shared" ref="C169:K169" si="88">C167-C168</f>
        <v>0</v>
      </c>
      <c r="D169" s="55">
        <f t="shared" si="88"/>
        <v>2</v>
      </c>
      <c r="E169" s="55">
        <f t="shared" si="88"/>
        <v>-1</v>
      </c>
      <c r="F169" s="55">
        <f t="shared" si="88"/>
        <v>2</v>
      </c>
      <c r="G169" s="55">
        <f t="shared" si="88"/>
        <v>-1</v>
      </c>
      <c r="H169" s="55">
        <f t="shared" si="88"/>
        <v>3</v>
      </c>
      <c r="I169" s="55">
        <f t="shared" si="88"/>
        <v>0</v>
      </c>
      <c r="J169" s="55">
        <f t="shared" si="88"/>
        <v>2</v>
      </c>
      <c r="K169" s="55">
        <f t="shared" si="88"/>
        <v>-3</v>
      </c>
      <c r="L169" s="55"/>
      <c r="M169" s="55"/>
      <c r="N169" s="179"/>
      <c r="O169" s="55">
        <f>O167-O168</f>
        <v>4</v>
      </c>
    </row>
    <row r="170" spans="1:15" ht="13.8" thickBot="1" x14ac:dyDescent="0.3">
      <c r="A170" s="163"/>
      <c r="B170" s="164" t="s">
        <v>9</v>
      </c>
      <c r="C170" s="86">
        <f t="shared" ref="C170:K170" si="89">C169/C168</f>
        <v>0</v>
      </c>
      <c r="D170" s="86">
        <v>0</v>
      </c>
      <c r="E170" s="86">
        <f t="shared" si="89"/>
        <v>-0.25</v>
      </c>
      <c r="F170" s="86">
        <v>0</v>
      </c>
      <c r="G170" s="86">
        <f t="shared" si="89"/>
        <v>-0.33333333333333331</v>
      </c>
      <c r="H170" s="86">
        <f t="shared" si="89"/>
        <v>3</v>
      </c>
      <c r="I170" s="86">
        <f t="shared" si="89"/>
        <v>0</v>
      </c>
      <c r="J170" s="86">
        <f t="shared" si="89"/>
        <v>0.5</v>
      </c>
      <c r="K170" s="86">
        <f t="shared" si="89"/>
        <v>-1</v>
      </c>
      <c r="L170" s="86"/>
      <c r="M170" s="86"/>
      <c r="N170" s="180"/>
      <c r="O170" s="86">
        <f>O169/O168</f>
        <v>0.21052631578947367</v>
      </c>
    </row>
    <row r="171" spans="1:15" x14ac:dyDescent="0.25">
      <c r="A171" s="84"/>
      <c r="B171" s="56">
        <v>2016</v>
      </c>
      <c r="C171" s="77">
        <v>0</v>
      </c>
      <c r="D171" s="77">
        <v>1</v>
      </c>
      <c r="E171" s="77">
        <v>0</v>
      </c>
      <c r="F171" s="77">
        <v>0</v>
      </c>
      <c r="G171" s="77">
        <v>0</v>
      </c>
      <c r="H171" s="77">
        <v>1</v>
      </c>
      <c r="I171" s="77">
        <v>0</v>
      </c>
      <c r="J171" s="77">
        <v>1</v>
      </c>
      <c r="K171" s="77">
        <v>3</v>
      </c>
      <c r="L171" s="77"/>
      <c r="M171" s="77"/>
      <c r="N171" s="181"/>
      <c r="O171" s="56">
        <f>SUM(C171:N171)</f>
        <v>6</v>
      </c>
    </row>
    <row r="172" spans="1:15" x14ac:dyDescent="0.25">
      <c r="A172" s="166" t="s">
        <v>208</v>
      </c>
      <c r="B172" s="55">
        <v>2015</v>
      </c>
      <c r="C172" s="55">
        <v>1</v>
      </c>
      <c r="D172" s="55">
        <v>0</v>
      </c>
      <c r="E172" s="55">
        <v>1</v>
      </c>
      <c r="F172" s="55">
        <v>2</v>
      </c>
      <c r="G172" s="55">
        <v>1</v>
      </c>
      <c r="H172" s="55">
        <v>1</v>
      </c>
      <c r="I172" s="55">
        <v>0</v>
      </c>
      <c r="J172" s="55">
        <v>1</v>
      </c>
      <c r="K172" s="55">
        <v>0</v>
      </c>
      <c r="L172" s="55"/>
      <c r="M172" s="55"/>
      <c r="N172" s="179"/>
      <c r="O172" s="55">
        <f>SUM(C172:N172)</f>
        <v>7</v>
      </c>
    </row>
    <row r="173" spans="1:15" x14ac:dyDescent="0.25">
      <c r="A173" s="107" t="s">
        <v>209</v>
      </c>
      <c r="B173" s="165" t="s">
        <v>205</v>
      </c>
      <c r="C173" s="55">
        <f t="shared" ref="C173:K173" si="90">C171-C172</f>
        <v>-1</v>
      </c>
      <c r="D173" s="55">
        <f t="shared" si="90"/>
        <v>1</v>
      </c>
      <c r="E173" s="55">
        <f t="shared" si="90"/>
        <v>-1</v>
      </c>
      <c r="F173" s="55">
        <f t="shared" si="90"/>
        <v>-2</v>
      </c>
      <c r="G173" s="55">
        <f t="shared" si="90"/>
        <v>-1</v>
      </c>
      <c r="H173" s="55">
        <f t="shared" si="90"/>
        <v>0</v>
      </c>
      <c r="I173" s="55">
        <f t="shared" si="90"/>
        <v>0</v>
      </c>
      <c r="J173" s="55">
        <f t="shared" si="90"/>
        <v>0</v>
      </c>
      <c r="K173" s="55">
        <f t="shared" si="90"/>
        <v>3</v>
      </c>
      <c r="L173" s="55"/>
      <c r="M173" s="55"/>
      <c r="N173" s="179"/>
      <c r="O173" s="55">
        <f>O171-O172</f>
        <v>-1</v>
      </c>
    </row>
    <row r="174" spans="1:15" ht="13.8" thickBot="1" x14ac:dyDescent="0.3">
      <c r="A174" s="163"/>
      <c r="B174" s="164" t="s">
        <v>9</v>
      </c>
      <c r="C174" s="86">
        <f t="shared" ref="C174:J174" si="91">C173/C172</f>
        <v>-1</v>
      </c>
      <c r="D174" s="86">
        <v>0</v>
      </c>
      <c r="E174" s="86">
        <f t="shared" si="91"/>
        <v>-1</v>
      </c>
      <c r="F174" s="86">
        <f t="shared" si="91"/>
        <v>-1</v>
      </c>
      <c r="G174" s="86">
        <f t="shared" si="91"/>
        <v>-1</v>
      </c>
      <c r="H174" s="86">
        <f t="shared" si="91"/>
        <v>0</v>
      </c>
      <c r="I174" s="86">
        <v>0</v>
      </c>
      <c r="J174" s="86">
        <f t="shared" si="91"/>
        <v>0</v>
      </c>
      <c r="K174" s="86">
        <v>0</v>
      </c>
      <c r="L174" s="86"/>
      <c r="M174" s="86"/>
      <c r="N174" s="180"/>
      <c r="O174" s="86">
        <f>O173/O172</f>
        <v>-0.14285714285714285</v>
      </c>
    </row>
    <row r="175" spans="1:15" x14ac:dyDescent="0.25">
      <c r="A175" s="84"/>
      <c r="B175" s="56">
        <v>2016</v>
      </c>
      <c r="C175" s="77">
        <v>0</v>
      </c>
      <c r="D175" s="77">
        <v>0</v>
      </c>
      <c r="E175" s="77">
        <v>0</v>
      </c>
      <c r="F175" s="77">
        <v>0</v>
      </c>
      <c r="G175" s="77">
        <v>0</v>
      </c>
      <c r="H175" s="77">
        <v>0</v>
      </c>
      <c r="I175" s="77">
        <v>0</v>
      </c>
      <c r="J175" s="77">
        <v>0</v>
      </c>
      <c r="K175" s="77">
        <v>0</v>
      </c>
      <c r="L175" s="77"/>
      <c r="M175" s="77"/>
      <c r="N175" s="181"/>
      <c r="O175" s="56">
        <f>SUM(C175:N175)</f>
        <v>0</v>
      </c>
    </row>
    <row r="176" spans="1:15" x14ac:dyDescent="0.25">
      <c r="A176" s="166" t="s">
        <v>210</v>
      </c>
      <c r="B176" s="55">
        <v>2015</v>
      </c>
      <c r="C176" s="55">
        <v>0</v>
      </c>
      <c r="D176" s="55">
        <v>0</v>
      </c>
      <c r="E176" s="55">
        <v>0</v>
      </c>
      <c r="F176" s="55">
        <v>0</v>
      </c>
      <c r="G176" s="55">
        <v>0</v>
      </c>
      <c r="H176" s="55">
        <v>0</v>
      </c>
      <c r="I176" s="55">
        <v>0</v>
      </c>
      <c r="J176" s="55">
        <v>0</v>
      </c>
      <c r="K176" s="55">
        <v>0</v>
      </c>
      <c r="L176" s="55"/>
      <c r="M176" s="55"/>
      <c r="N176" s="179"/>
      <c r="O176" s="55">
        <f>SUM(C176:N176)</f>
        <v>0</v>
      </c>
    </row>
    <row r="177" spans="1:15" x14ac:dyDescent="0.25">
      <c r="A177" s="166" t="s">
        <v>211</v>
      </c>
      <c r="B177" s="165" t="s">
        <v>205</v>
      </c>
      <c r="C177" s="55">
        <f t="shared" ref="C177:K177" si="92">C175-C176</f>
        <v>0</v>
      </c>
      <c r="D177" s="55">
        <f t="shared" si="92"/>
        <v>0</v>
      </c>
      <c r="E177" s="55">
        <f t="shared" si="92"/>
        <v>0</v>
      </c>
      <c r="F177" s="55">
        <f t="shared" si="92"/>
        <v>0</v>
      </c>
      <c r="G177" s="55">
        <f t="shared" si="92"/>
        <v>0</v>
      </c>
      <c r="H177" s="55">
        <f t="shared" si="92"/>
        <v>0</v>
      </c>
      <c r="I177" s="55">
        <f t="shared" si="92"/>
        <v>0</v>
      </c>
      <c r="J177" s="55">
        <f t="shared" si="92"/>
        <v>0</v>
      </c>
      <c r="K177" s="55">
        <f t="shared" si="92"/>
        <v>0</v>
      </c>
      <c r="L177" s="55"/>
      <c r="M177" s="55"/>
      <c r="N177" s="179"/>
      <c r="O177" s="55">
        <f>O175-O176</f>
        <v>0</v>
      </c>
    </row>
    <row r="178" spans="1:15" ht="13.8" thickBot="1" x14ac:dyDescent="0.3">
      <c r="A178" s="163"/>
      <c r="B178" s="164" t="s">
        <v>9</v>
      </c>
      <c r="C178" s="86">
        <v>0</v>
      </c>
      <c r="D178" s="86">
        <v>0</v>
      </c>
      <c r="E178" s="86">
        <v>0</v>
      </c>
      <c r="F178" s="86">
        <v>0</v>
      </c>
      <c r="G178" s="86">
        <v>0</v>
      </c>
      <c r="H178" s="86">
        <v>0</v>
      </c>
      <c r="I178" s="86">
        <v>0</v>
      </c>
      <c r="J178" s="86">
        <v>0</v>
      </c>
      <c r="K178" s="86">
        <v>0</v>
      </c>
      <c r="L178" s="86"/>
      <c r="M178" s="86"/>
      <c r="N178" s="180"/>
      <c r="O178" s="86">
        <v>0</v>
      </c>
    </row>
    <row r="179" spans="1:15" x14ac:dyDescent="0.25">
      <c r="A179" s="84"/>
      <c r="B179" s="56">
        <v>2016</v>
      </c>
      <c r="C179" s="77">
        <v>12</v>
      </c>
      <c r="D179" s="77">
        <v>12</v>
      </c>
      <c r="E179" s="77">
        <v>16</v>
      </c>
      <c r="F179" s="77">
        <v>13</v>
      </c>
      <c r="G179" s="77">
        <v>16</v>
      </c>
      <c r="H179" s="77">
        <v>4</v>
      </c>
      <c r="I179" s="77">
        <v>3</v>
      </c>
      <c r="J179" s="77">
        <v>7</v>
      </c>
      <c r="K179" s="77">
        <v>10</v>
      </c>
      <c r="L179" s="77"/>
      <c r="M179" s="77"/>
      <c r="N179" s="181"/>
      <c r="O179" s="56">
        <f>SUM(C179:N179)</f>
        <v>93</v>
      </c>
    </row>
    <row r="180" spans="1:15" x14ac:dyDescent="0.25">
      <c r="A180" s="107" t="s">
        <v>212</v>
      </c>
      <c r="B180" s="55">
        <v>2015</v>
      </c>
      <c r="C180" s="55">
        <v>15</v>
      </c>
      <c r="D180" s="55">
        <v>20</v>
      </c>
      <c r="E180" s="55">
        <v>12</v>
      </c>
      <c r="F180" s="55">
        <v>14</v>
      </c>
      <c r="G180" s="55">
        <v>15</v>
      </c>
      <c r="H180" s="55">
        <v>8</v>
      </c>
      <c r="I180" s="55">
        <v>7</v>
      </c>
      <c r="J180" s="55">
        <v>15</v>
      </c>
      <c r="K180" s="55">
        <v>18</v>
      </c>
      <c r="L180" s="55"/>
      <c r="M180" s="55"/>
      <c r="N180" s="179"/>
      <c r="O180" s="55">
        <f>SUM(C180:N180)</f>
        <v>124</v>
      </c>
    </row>
    <row r="181" spans="1:15" x14ac:dyDescent="0.25">
      <c r="A181" s="84"/>
      <c r="B181" s="165" t="s">
        <v>205</v>
      </c>
      <c r="C181" s="55">
        <f t="shared" ref="C181:K181" si="93">C179-C180</f>
        <v>-3</v>
      </c>
      <c r="D181" s="55">
        <f t="shared" si="93"/>
        <v>-8</v>
      </c>
      <c r="E181" s="55">
        <f t="shared" si="93"/>
        <v>4</v>
      </c>
      <c r="F181" s="55">
        <f t="shared" si="93"/>
        <v>-1</v>
      </c>
      <c r="G181" s="55">
        <f t="shared" si="93"/>
        <v>1</v>
      </c>
      <c r="H181" s="55">
        <f t="shared" si="93"/>
        <v>-4</v>
      </c>
      <c r="I181" s="55">
        <f t="shared" si="93"/>
        <v>-4</v>
      </c>
      <c r="J181" s="55">
        <f t="shared" si="93"/>
        <v>-8</v>
      </c>
      <c r="K181" s="55">
        <f t="shared" si="93"/>
        <v>-8</v>
      </c>
      <c r="L181" s="55"/>
      <c r="M181" s="55"/>
      <c r="N181" s="179"/>
      <c r="O181" s="55">
        <f>O179-O180</f>
        <v>-31</v>
      </c>
    </row>
    <row r="182" spans="1:15" ht="13.8" thickBot="1" x14ac:dyDescent="0.3">
      <c r="A182" s="163"/>
      <c r="B182" s="164" t="s">
        <v>9</v>
      </c>
      <c r="C182" s="86">
        <f t="shared" ref="C182:K182" si="94">C181/C180</f>
        <v>-0.2</v>
      </c>
      <c r="D182" s="86">
        <f t="shared" si="94"/>
        <v>-0.4</v>
      </c>
      <c r="E182" s="86">
        <f t="shared" si="94"/>
        <v>0.33333333333333331</v>
      </c>
      <c r="F182" s="86">
        <f t="shared" si="94"/>
        <v>-7.1428571428571425E-2</v>
      </c>
      <c r="G182" s="86">
        <f t="shared" si="94"/>
        <v>6.6666666666666666E-2</v>
      </c>
      <c r="H182" s="86">
        <f t="shared" si="94"/>
        <v>-0.5</v>
      </c>
      <c r="I182" s="86">
        <f t="shared" si="94"/>
        <v>-0.5714285714285714</v>
      </c>
      <c r="J182" s="86">
        <f t="shared" si="94"/>
        <v>-0.53333333333333333</v>
      </c>
      <c r="K182" s="86">
        <f t="shared" si="94"/>
        <v>-0.44444444444444442</v>
      </c>
      <c r="L182" s="86"/>
      <c r="M182" s="86"/>
      <c r="N182" s="180"/>
      <c r="O182" s="86">
        <f>O181/O180</f>
        <v>-0.25</v>
      </c>
    </row>
    <row r="183" spans="1:15" x14ac:dyDescent="0.25">
      <c r="A183" s="84"/>
      <c r="B183" s="56">
        <v>2016</v>
      </c>
      <c r="C183" s="77">
        <v>12</v>
      </c>
      <c r="D183" s="77">
        <v>2</v>
      </c>
      <c r="E183" s="77">
        <v>5</v>
      </c>
      <c r="F183" s="77">
        <v>6</v>
      </c>
      <c r="G183" s="77">
        <v>15</v>
      </c>
      <c r="H183" s="77">
        <v>10</v>
      </c>
      <c r="I183" s="77">
        <v>13</v>
      </c>
      <c r="J183" s="77">
        <v>15</v>
      </c>
      <c r="K183" s="77">
        <v>11</v>
      </c>
      <c r="L183" s="77"/>
      <c r="M183" s="77"/>
      <c r="N183" s="181"/>
      <c r="O183" s="56">
        <f>SUM(C183:N183)</f>
        <v>89</v>
      </c>
    </row>
    <row r="184" spans="1:15" x14ac:dyDescent="0.25">
      <c r="A184" s="107" t="s">
        <v>213</v>
      </c>
      <c r="B184" s="55">
        <v>2015</v>
      </c>
      <c r="C184" s="55">
        <v>10</v>
      </c>
      <c r="D184" s="55">
        <v>9</v>
      </c>
      <c r="E184" s="55">
        <v>11</v>
      </c>
      <c r="F184" s="55">
        <v>5</v>
      </c>
      <c r="G184" s="55">
        <v>7</v>
      </c>
      <c r="H184" s="55">
        <v>7</v>
      </c>
      <c r="I184" s="55">
        <v>5</v>
      </c>
      <c r="J184" s="55">
        <v>15</v>
      </c>
      <c r="K184" s="55">
        <v>4</v>
      </c>
      <c r="L184" s="55"/>
      <c r="M184" s="55"/>
      <c r="N184" s="179"/>
      <c r="O184" s="55">
        <f>SUM(C184:N184)</f>
        <v>73</v>
      </c>
    </row>
    <row r="185" spans="1:15" x14ac:dyDescent="0.25">
      <c r="A185" s="107" t="s">
        <v>214</v>
      </c>
      <c r="B185" s="165" t="s">
        <v>205</v>
      </c>
      <c r="C185" s="55">
        <f>C183-C184</f>
        <v>2</v>
      </c>
      <c r="D185" s="55">
        <f>D183-D184</f>
        <v>-7</v>
      </c>
      <c r="E185" s="55">
        <v>9</v>
      </c>
      <c r="F185" s="55">
        <f t="shared" ref="F185:K185" si="95">F183-F184</f>
        <v>1</v>
      </c>
      <c r="G185" s="55">
        <f t="shared" si="95"/>
        <v>8</v>
      </c>
      <c r="H185" s="55">
        <f t="shared" si="95"/>
        <v>3</v>
      </c>
      <c r="I185" s="55">
        <f t="shared" si="95"/>
        <v>8</v>
      </c>
      <c r="J185" s="55">
        <f t="shared" si="95"/>
        <v>0</v>
      </c>
      <c r="K185" s="55">
        <f t="shared" si="95"/>
        <v>7</v>
      </c>
      <c r="L185" s="55"/>
      <c r="M185" s="55"/>
      <c r="N185" s="179"/>
      <c r="O185" s="55">
        <f>O183-O184</f>
        <v>16</v>
      </c>
    </row>
    <row r="186" spans="1:15" ht="13.8" thickBot="1" x14ac:dyDescent="0.3">
      <c r="A186" s="163" t="s">
        <v>2</v>
      </c>
      <c r="B186" s="164" t="s">
        <v>9</v>
      </c>
      <c r="C186" s="86">
        <f t="shared" ref="C186:K186" si="96">C185/C184</f>
        <v>0.2</v>
      </c>
      <c r="D186" s="86">
        <f t="shared" si="96"/>
        <v>-0.77777777777777779</v>
      </c>
      <c r="E186" s="86">
        <f t="shared" si="96"/>
        <v>0.81818181818181823</v>
      </c>
      <c r="F186" s="86">
        <f t="shared" si="96"/>
        <v>0.2</v>
      </c>
      <c r="G186" s="86">
        <f t="shared" si="96"/>
        <v>1.1428571428571428</v>
      </c>
      <c r="H186" s="86">
        <f t="shared" si="96"/>
        <v>0.42857142857142855</v>
      </c>
      <c r="I186" s="86">
        <f t="shared" si="96"/>
        <v>1.6</v>
      </c>
      <c r="J186" s="86">
        <f t="shared" si="96"/>
        <v>0</v>
      </c>
      <c r="K186" s="86">
        <f t="shared" si="96"/>
        <v>1.75</v>
      </c>
      <c r="L186" s="86"/>
      <c r="M186" s="86"/>
      <c r="N186" s="180"/>
      <c r="O186" s="86">
        <f>O185/O184</f>
        <v>0.21917808219178081</v>
      </c>
    </row>
    <row r="187" spans="1:15" x14ac:dyDescent="0.25">
      <c r="A187" s="84"/>
      <c r="B187" s="56">
        <v>2016</v>
      </c>
      <c r="C187" s="77">
        <v>33</v>
      </c>
      <c r="D187" s="77">
        <v>49</v>
      </c>
      <c r="E187" s="77">
        <v>32</v>
      </c>
      <c r="F187" s="77">
        <v>29</v>
      </c>
      <c r="G187" s="77">
        <v>24</v>
      </c>
      <c r="H187" s="77">
        <v>34</v>
      </c>
      <c r="I187" s="77">
        <v>32</v>
      </c>
      <c r="J187" s="77">
        <v>52</v>
      </c>
      <c r="K187" s="77">
        <v>31</v>
      </c>
      <c r="L187" s="77"/>
      <c r="M187" s="77"/>
      <c r="N187" s="181"/>
      <c r="O187" s="56">
        <f>SUM(C187:N187)</f>
        <v>316</v>
      </c>
    </row>
    <row r="188" spans="1:15" x14ac:dyDescent="0.25">
      <c r="A188" s="107" t="s">
        <v>215</v>
      </c>
      <c r="B188" s="55">
        <v>2015</v>
      </c>
      <c r="C188" s="55">
        <v>63</v>
      </c>
      <c r="D188" s="55">
        <v>61</v>
      </c>
      <c r="E188" s="55">
        <v>42</v>
      </c>
      <c r="F188" s="55">
        <v>35</v>
      </c>
      <c r="G188" s="55">
        <v>31</v>
      </c>
      <c r="H188" s="55">
        <v>35</v>
      </c>
      <c r="I188" s="55">
        <v>42</v>
      </c>
      <c r="J188" s="55">
        <v>33</v>
      </c>
      <c r="K188" s="55">
        <v>29</v>
      </c>
      <c r="L188" s="55"/>
      <c r="M188" s="55"/>
      <c r="N188" s="179"/>
      <c r="O188" s="55">
        <f>SUM(C188:N188)</f>
        <v>371</v>
      </c>
    </row>
    <row r="189" spans="1:15" x14ac:dyDescent="0.25">
      <c r="A189" s="84"/>
      <c r="B189" s="165" t="s">
        <v>205</v>
      </c>
      <c r="C189" s="55">
        <f t="shared" ref="C189:J189" si="97">C187-C188</f>
        <v>-30</v>
      </c>
      <c r="D189" s="55">
        <f t="shared" si="97"/>
        <v>-12</v>
      </c>
      <c r="E189" s="55">
        <f t="shared" si="97"/>
        <v>-10</v>
      </c>
      <c r="F189" s="55">
        <f t="shared" si="97"/>
        <v>-6</v>
      </c>
      <c r="G189" s="55">
        <f t="shared" si="97"/>
        <v>-7</v>
      </c>
      <c r="H189" s="55">
        <f t="shared" si="97"/>
        <v>-1</v>
      </c>
      <c r="I189" s="55">
        <f t="shared" si="97"/>
        <v>-10</v>
      </c>
      <c r="J189" s="55">
        <f t="shared" si="97"/>
        <v>19</v>
      </c>
      <c r="K189" s="55">
        <f>K187-K188</f>
        <v>2</v>
      </c>
      <c r="L189" s="55"/>
      <c r="M189" s="55"/>
      <c r="N189" s="179"/>
      <c r="O189" s="55">
        <f>O187-O188</f>
        <v>-55</v>
      </c>
    </row>
    <row r="190" spans="1:15" ht="13.8" thickBot="1" x14ac:dyDescent="0.3">
      <c r="A190" s="163"/>
      <c r="B190" s="164" t="s">
        <v>9</v>
      </c>
      <c r="C190" s="86">
        <f t="shared" ref="C190:K190" si="98">C189/C188</f>
        <v>-0.47619047619047616</v>
      </c>
      <c r="D190" s="86">
        <f t="shared" si="98"/>
        <v>-0.19672131147540983</v>
      </c>
      <c r="E190" s="86">
        <f t="shared" si="98"/>
        <v>-0.23809523809523808</v>
      </c>
      <c r="F190" s="86">
        <f t="shared" si="98"/>
        <v>-0.17142857142857143</v>
      </c>
      <c r="G190" s="86">
        <f t="shared" si="98"/>
        <v>-0.22580645161290322</v>
      </c>
      <c r="H190" s="86">
        <f t="shared" si="98"/>
        <v>-2.8571428571428571E-2</v>
      </c>
      <c r="I190" s="86">
        <f t="shared" si="98"/>
        <v>-0.23809523809523808</v>
      </c>
      <c r="J190" s="86">
        <f t="shared" si="98"/>
        <v>0.5757575757575758</v>
      </c>
      <c r="K190" s="86">
        <f t="shared" si="98"/>
        <v>6.8965517241379309E-2</v>
      </c>
      <c r="L190" s="86"/>
      <c r="M190" s="86"/>
      <c r="N190" s="180"/>
      <c r="O190" s="86">
        <f>O189/O188</f>
        <v>-0.14824797843665768</v>
      </c>
    </row>
    <row r="191" spans="1:15" x14ac:dyDescent="0.25">
      <c r="A191" s="84"/>
      <c r="B191" s="56">
        <v>2016</v>
      </c>
      <c r="C191" s="77">
        <v>71</v>
      </c>
      <c r="D191" s="77">
        <v>35</v>
      </c>
      <c r="E191" s="77">
        <v>48</v>
      </c>
      <c r="F191" s="77">
        <v>50</v>
      </c>
      <c r="G191" s="77">
        <v>53</v>
      </c>
      <c r="H191" s="77">
        <v>58</v>
      </c>
      <c r="I191" s="77">
        <v>50</v>
      </c>
      <c r="J191" s="77">
        <v>55</v>
      </c>
      <c r="K191" s="77">
        <v>46</v>
      </c>
      <c r="L191" s="77"/>
      <c r="M191" s="77"/>
      <c r="N191" s="181"/>
      <c r="O191" s="56">
        <f>SUM(C191:N191)</f>
        <v>466</v>
      </c>
    </row>
    <row r="192" spans="1:15" x14ac:dyDescent="0.25">
      <c r="A192" s="107" t="s">
        <v>216</v>
      </c>
      <c r="B192" s="55">
        <v>2015</v>
      </c>
      <c r="C192" s="55">
        <v>93</v>
      </c>
      <c r="D192" s="55">
        <v>64</v>
      </c>
      <c r="E192" s="55">
        <v>65</v>
      </c>
      <c r="F192" s="55">
        <v>63</v>
      </c>
      <c r="G192" s="55">
        <v>48</v>
      </c>
      <c r="H192" s="55">
        <v>59</v>
      </c>
      <c r="I192" s="55">
        <v>57</v>
      </c>
      <c r="J192" s="55">
        <v>64</v>
      </c>
      <c r="K192" s="55">
        <v>66</v>
      </c>
      <c r="L192" s="55"/>
      <c r="M192" s="55"/>
      <c r="N192" s="179"/>
      <c r="O192" s="55">
        <f>SUM(C192:N192)</f>
        <v>579</v>
      </c>
    </row>
    <row r="193" spans="1:15" x14ac:dyDescent="0.25">
      <c r="A193" s="107" t="s">
        <v>217</v>
      </c>
      <c r="B193" s="165" t="s">
        <v>205</v>
      </c>
      <c r="C193" s="55">
        <f t="shared" ref="C193:K193" si="99">C191-C192</f>
        <v>-22</v>
      </c>
      <c r="D193" s="55">
        <f t="shared" si="99"/>
        <v>-29</v>
      </c>
      <c r="E193" s="55">
        <f t="shared" si="99"/>
        <v>-17</v>
      </c>
      <c r="F193" s="55">
        <f t="shared" si="99"/>
        <v>-13</v>
      </c>
      <c r="G193" s="55">
        <f t="shared" si="99"/>
        <v>5</v>
      </c>
      <c r="H193" s="55">
        <f t="shared" si="99"/>
        <v>-1</v>
      </c>
      <c r="I193" s="55">
        <f t="shared" si="99"/>
        <v>-7</v>
      </c>
      <c r="J193" s="55">
        <f t="shared" si="99"/>
        <v>-9</v>
      </c>
      <c r="K193" s="55">
        <f t="shared" si="99"/>
        <v>-20</v>
      </c>
      <c r="L193" s="55"/>
      <c r="M193" s="55"/>
      <c r="N193" s="179"/>
      <c r="O193" s="55">
        <f>O191-O192</f>
        <v>-113</v>
      </c>
    </row>
    <row r="194" spans="1:15" ht="13.8" thickBot="1" x14ac:dyDescent="0.3">
      <c r="A194" s="163"/>
      <c r="B194" s="164" t="s">
        <v>9</v>
      </c>
      <c r="C194" s="86">
        <f t="shared" ref="C194:K194" si="100">C193/C192</f>
        <v>-0.23655913978494625</v>
      </c>
      <c r="D194" s="86">
        <f t="shared" si="100"/>
        <v>-0.453125</v>
      </c>
      <c r="E194" s="86">
        <f t="shared" si="100"/>
        <v>-0.26153846153846155</v>
      </c>
      <c r="F194" s="86">
        <f t="shared" si="100"/>
        <v>-0.20634920634920634</v>
      </c>
      <c r="G194" s="86">
        <f t="shared" si="100"/>
        <v>0.10416666666666667</v>
      </c>
      <c r="H194" s="86">
        <f t="shared" si="100"/>
        <v>-1.6949152542372881E-2</v>
      </c>
      <c r="I194" s="86">
        <f t="shared" si="100"/>
        <v>-0.12280701754385964</v>
      </c>
      <c r="J194" s="86">
        <f t="shared" si="100"/>
        <v>-0.140625</v>
      </c>
      <c r="K194" s="86">
        <f t="shared" si="100"/>
        <v>-0.30303030303030304</v>
      </c>
      <c r="L194" s="86"/>
      <c r="M194" s="86"/>
      <c r="N194" s="180"/>
      <c r="O194" s="86">
        <f>O193/O192</f>
        <v>-0.19516407599309155</v>
      </c>
    </row>
    <row r="195" spans="1:15" x14ac:dyDescent="0.25">
      <c r="A195" s="84"/>
      <c r="B195" s="56">
        <v>2016</v>
      </c>
      <c r="C195" s="77">
        <v>4</v>
      </c>
      <c r="D195" s="77">
        <v>6</v>
      </c>
      <c r="E195" s="77">
        <v>4</v>
      </c>
      <c r="F195" s="77">
        <v>5</v>
      </c>
      <c r="G195" s="77">
        <v>3</v>
      </c>
      <c r="H195" s="77">
        <v>6</v>
      </c>
      <c r="I195" s="77">
        <v>6</v>
      </c>
      <c r="J195" s="77">
        <v>9</v>
      </c>
      <c r="K195" s="77">
        <v>3</v>
      </c>
      <c r="L195" s="77"/>
      <c r="M195" s="77"/>
      <c r="N195" s="181"/>
      <c r="O195" s="56">
        <f>SUM(C195:N195)</f>
        <v>46</v>
      </c>
    </row>
    <row r="196" spans="1:15" x14ac:dyDescent="0.25">
      <c r="A196" s="107" t="s">
        <v>218</v>
      </c>
      <c r="B196" s="55">
        <v>2015</v>
      </c>
      <c r="C196" s="55">
        <v>11</v>
      </c>
      <c r="D196" s="55">
        <v>3</v>
      </c>
      <c r="E196" s="55">
        <v>6</v>
      </c>
      <c r="F196" s="55">
        <v>7</v>
      </c>
      <c r="G196" s="55">
        <v>3</v>
      </c>
      <c r="H196" s="55">
        <v>9</v>
      </c>
      <c r="I196" s="55">
        <v>4</v>
      </c>
      <c r="J196" s="55">
        <v>8</v>
      </c>
      <c r="K196" s="55">
        <v>3</v>
      </c>
      <c r="L196" s="55"/>
      <c r="M196" s="55"/>
      <c r="N196" s="179"/>
      <c r="O196" s="55">
        <f>SUM(C196:N196)</f>
        <v>54</v>
      </c>
    </row>
    <row r="197" spans="1:15" x14ac:dyDescent="0.25">
      <c r="A197" s="107" t="s">
        <v>219</v>
      </c>
      <c r="B197" s="165" t="s">
        <v>205</v>
      </c>
      <c r="C197" s="55">
        <f t="shared" ref="C197:K197" si="101">C195-C196</f>
        <v>-7</v>
      </c>
      <c r="D197" s="55">
        <f t="shared" si="101"/>
        <v>3</v>
      </c>
      <c r="E197" s="55">
        <f t="shared" si="101"/>
        <v>-2</v>
      </c>
      <c r="F197" s="55">
        <f t="shared" si="101"/>
        <v>-2</v>
      </c>
      <c r="G197" s="55">
        <f t="shared" si="101"/>
        <v>0</v>
      </c>
      <c r="H197" s="55">
        <f t="shared" si="101"/>
        <v>-3</v>
      </c>
      <c r="I197" s="55">
        <f t="shared" si="101"/>
        <v>2</v>
      </c>
      <c r="J197" s="55">
        <f t="shared" si="101"/>
        <v>1</v>
      </c>
      <c r="K197" s="55">
        <f t="shared" si="101"/>
        <v>0</v>
      </c>
      <c r="L197" s="55"/>
      <c r="M197" s="55"/>
      <c r="N197" s="179"/>
      <c r="O197" s="55">
        <f>O195-O196</f>
        <v>-8</v>
      </c>
    </row>
    <row r="198" spans="1:15" ht="13.8" thickBot="1" x14ac:dyDescent="0.3">
      <c r="A198" s="163"/>
      <c r="B198" s="164" t="s">
        <v>9</v>
      </c>
      <c r="C198" s="86">
        <f t="shared" ref="C198:K198" si="102">C197/C196</f>
        <v>-0.63636363636363635</v>
      </c>
      <c r="D198" s="86">
        <f t="shared" si="102"/>
        <v>1</v>
      </c>
      <c r="E198" s="86">
        <f t="shared" si="102"/>
        <v>-0.33333333333333331</v>
      </c>
      <c r="F198" s="86">
        <f t="shared" si="102"/>
        <v>-0.2857142857142857</v>
      </c>
      <c r="G198" s="86">
        <f t="shared" si="102"/>
        <v>0</v>
      </c>
      <c r="H198" s="86">
        <f t="shared" si="102"/>
        <v>-0.33333333333333331</v>
      </c>
      <c r="I198" s="86">
        <f t="shared" si="102"/>
        <v>0.5</v>
      </c>
      <c r="J198" s="86">
        <f t="shared" si="102"/>
        <v>0.125</v>
      </c>
      <c r="K198" s="86">
        <f t="shared" si="102"/>
        <v>0</v>
      </c>
      <c r="L198" s="86"/>
      <c r="M198" s="86"/>
      <c r="N198" s="180"/>
      <c r="O198" s="86">
        <f>O197/O196</f>
        <v>-0.14814814814814814</v>
      </c>
    </row>
    <row r="201" spans="1:15" ht="13.8" thickBot="1" x14ac:dyDescent="0.3">
      <c r="A201" s="168" t="s">
        <v>108</v>
      </c>
    </row>
    <row r="202" spans="1:15" ht="13.8" thickBot="1" x14ac:dyDescent="0.3">
      <c r="A202" t="s">
        <v>2</v>
      </c>
      <c r="B202" s="108" t="s">
        <v>191</v>
      </c>
      <c r="C202" s="108" t="s">
        <v>192</v>
      </c>
      <c r="D202" s="108" t="s">
        <v>193</v>
      </c>
      <c r="E202" s="108" t="s">
        <v>194</v>
      </c>
      <c r="F202" s="108" t="s">
        <v>195</v>
      </c>
      <c r="G202" s="108" t="s">
        <v>196</v>
      </c>
      <c r="H202" s="108" t="s">
        <v>197</v>
      </c>
      <c r="I202" s="108" t="s">
        <v>198</v>
      </c>
      <c r="J202" s="108" t="s">
        <v>199</v>
      </c>
      <c r="K202" s="108" t="s">
        <v>200</v>
      </c>
      <c r="L202" s="108" t="s">
        <v>201</v>
      </c>
      <c r="M202" s="108" t="s">
        <v>202</v>
      </c>
      <c r="N202" s="108" t="s">
        <v>203</v>
      </c>
      <c r="O202" s="108" t="s">
        <v>49</v>
      </c>
    </row>
    <row r="203" spans="1:15" x14ac:dyDescent="0.25">
      <c r="A203" s="82"/>
      <c r="B203" s="56">
        <v>2016</v>
      </c>
      <c r="C203" s="56">
        <f t="shared" ref="C203:E204" si="103">SUM(C207+C211+C215+C219+C223+C227+C231+C235)</f>
        <v>201</v>
      </c>
      <c r="D203" s="56">
        <f t="shared" si="103"/>
        <v>202</v>
      </c>
      <c r="E203" s="56">
        <f t="shared" si="103"/>
        <v>243</v>
      </c>
      <c r="F203" s="56">
        <f>SUM(F207+F211+F215+F219+F223+F227+F231+F235)</f>
        <v>210</v>
      </c>
      <c r="G203" s="214">
        <f>SUM(G207+G211+G219+G223+G227+G231+G235)</f>
        <v>179</v>
      </c>
      <c r="H203" s="214">
        <f>SUM(H207+H211+H219+H223+H227+H231+H235)</f>
        <v>162</v>
      </c>
      <c r="I203" s="214">
        <f>SUM(I207+I211+I219+I223+I227+I231+I235)</f>
        <v>155</v>
      </c>
      <c r="J203" s="214">
        <f>SUM(J207+J211+J219+J223+J227+J231+J235)</f>
        <v>169</v>
      </c>
      <c r="K203" s="214">
        <f>SUM(K207+K211+K219+K223+K227+K231+K235)</f>
        <v>151</v>
      </c>
      <c r="L203" s="56"/>
      <c r="M203" s="56"/>
      <c r="N203" s="56"/>
      <c r="O203" s="214">
        <f>SUM(O207+O211+O219+O223+O227+O231+O235)</f>
        <v>1672</v>
      </c>
    </row>
    <row r="204" spans="1:15" x14ac:dyDescent="0.25">
      <c r="A204" s="107" t="s">
        <v>49</v>
      </c>
      <c r="B204" s="55">
        <v>2015</v>
      </c>
      <c r="C204" s="55">
        <f t="shared" si="103"/>
        <v>238</v>
      </c>
      <c r="D204" s="55">
        <f t="shared" si="103"/>
        <v>185</v>
      </c>
      <c r="E204" s="55">
        <f t="shared" si="103"/>
        <v>187</v>
      </c>
      <c r="F204" s="55">
        <f>SUM(F208+F212+F216+F220+F224+F228+F232+F236)</f>
        <v>226</v>
      </c>
      <c r="G204" s="55">
        <f>SUM(G208+G212+G216+G220+G224+G228+G232+G236)</f>
        <v>215</v>
      </c>
      <c r="H204" s="55">
        <f>SUM(H208+H212+H216+H220+H224+H228+H232+H236)</f>
        <v>175</v>
      </c>
      <c r="I204" s="55">
        <f>SUM(I208+I212+I216+I220+I224+I228+I232+I236)</f>
        <v>206</v>
      </c>
      <c r="J204" s="55">
        <f>SUM(J208+J212+J216+J220+J224+J228+J232+J236)</f>
        <v>171</v>
      </c>
      <c r="K204" s="55">
        <f>SUM(K208+K212+K216+K220+K224+K228+K232+K236)</f>
        <v>194</v>
      </c>
      <c r="L204" s="55"/>
      <c r="M204" s="55"/>
      <c r="N204" s="55"/>
      <c r="O204" s="55">
        <f>SUM(C204:N204)</f>
        <v>1797</v>
      </c>
    </row>
    <row r="205" spans="1:15" x14ac:dyDescent="0.25">
      <c r="A205" s="107" t="s">
        <v>204</v>
      </c>
      <c r="B205" s="162" t="s">
        <v>205</v>
      </c>
      <c r="C205" s="55">
        <f t="shared" ref="C205:K205" si="104">C203-C204</f>
        <v>-37</v>
      </c>
      <c r="D205" s="55">
        <f t="shared" si="104"/>
        <v>17</v>
      </c>
      <c r="E205" s="55">
        <f t="shared" si="104"/>
        <v>56</v>
      </c>
      <c r="F205" s="55">
        <f t="shared" si="104"/>
        <v>-16</v>
      </c>
      <c r="G205" s="55">
        <f t="shared" si="104"/>
        <v>-36</v>
      </c>
      <c r="H205" s="55">
        <f t="shared" si="104"/>
        <v>-13</v>
      </c>
      <c r="I205" s="55">
        <f t="shared" si="104"/>
        <v>-51</v>
      </c>
      <c r="J205" s="55">
        <f t="shared" si="104"/>
        <v>-2</v>
      </c>
      <c r="K205" s="55">
        <f t="shared" si="104"/>
        <v>-43</v>
      </c>
      <c r="L205" s="55"/>
      <c r="M205" s="55"/>
      <c r="N205" s="55"/>
      <c r="O205" s="55">
        <f>O203-O204</f>
        <v>-125</v>
      </c>
    </row>
    <row r="206" spans="1:15" ht="13.8" thickBot="1" x14ac:dyDescent="0.3">
      <c r="A206" s="163"/>
      <c r="B206" s="164" t="s">
        <v>9</v>
      </c>
      <c r="C206" s="86">
        <f t="shared" ref="C206:K206" si="105">C205/C204</f>
        <v>-0.15546218487394958</v>
      </c>
      <c r="D206" s="86">
        <f t="shared" si="105"/>
        <v>9.1891891891891897E-2</v>
      </c>
      <c r="E206" s="86">
        <f t="shared" si="105"/>
        <v>0.29946524064171121</v>
      </c>
      <c r="F206" s="86">
        <f t="shared" si="105"/>
        <v>-7.0796460176991149E-2</v>
      </c>
      <c r="G206" s="86">
        <f t="shared" si="105"/>
        <v>-0.16744186046511628</v>
      </c>
      <c r="H206" s="86">
        <f t="shared" si="105"/>
        <v>-7.4285714285714288E-2</v>
      </c>
      <c r="I206" s="86">
        <f t="shared" si="105"/>
        <v>-0.24757281553398058</v>
      </c>
      <c r="J206" s="86">
        <f t="shared" si="105"/>
        <v>-1.1695906432748537E-2</v>
      </c>
      <c r="K206" s="86">
        <f t="shared" si="105"/>
        <v>-0.22164948453608246</v>
      </c>
      <c r="L206" s="86"/>
      <c r="M206" s="86"/>
      <c r="N206" s="86"/>
      <c r="O206" s="86">
        <f>O205/O204</f>
        <v>-6.9560378408458537E-2</v>
      </c>
    </row>
    <row r="207" spans="1:15" x14ac:dyDescent="0.25">
      <c r="A207" s="84"/>
      <c r="B207" s="56">
        <v>2016</v>
      </c>
      <c r="C207" s="56">
        <v>3</v>
      </c>
      <c r="D207" s="56">
        <v>2</v>
      </c>
      <c r="E207" s="56">
        <v>0</v>
      </c>
      <c r="F207" s="56">
        <v>3</v>
      </c>
      <c r="G207" s="56">
        <v>1</v>
      </c>
      <c r="H207" s="56">
        <v>3</v>
      </c>
      <c r="I207" s="56">
        <v>3</v>
      </c>
      <c r="J207" s="56">
        <v>1</v>
      </c>
      <c r="K207" s="56">
        <v>3</v>
      </c>
      <c r="L207" s="56"/>
      <c r="M207" s="56"/>
      <c r="N207" s="56"/>
      <c r="O207" s="56">
        <f>SUM(C207:N207)</f>
        <v>19</v>
      </c>
    </row>
    <row r="208" spans="1:15" x14ac:dyDescent="0.25">
      <c r="A208" s="107" t="s">
        <v>206</v>
      </c>
      <c r="B208" s="55">
        <v>2015</v>
      </c>
      <c r="C208" s="55">
        <v>2</v>
      </c>
      <c r="D208" s="55">
        <v>0</v>
      </c>
      <c r="E208" s="55">
        <v>3</v>
      </c>
      <c r="F208" s="55">
        <v>1</v>
      </c>
      <c r="G208" s="55">
        <v>1</v>
      </c>
      <c r="H208" s="55">
        <v>0</v>
      </c>
      <c r="I208" s="55">
        <v>4</v>
      </c>
      <c r="J208" s="55">
        <v>1</v>
      </c>
      <c r="K208" s="55">
        <v>1</v>
      </c>
      <c r="L208" s="55"/>
      <c r="M208" s="55"/>
      <c r="N208" s="55"/>
      <c r="O208" s="55">
        <f>SUM(C208:N208)</f>
        <v>13</v>
      </c>
    </row>
    <row r="209" spans="1:15" x14ac:dyDescent="0.25">
      <c r="A209" s="107" t="s">
        <v>207</v>
      </c>
      <c r="B209" s="165" t="s">
        <v>205</v>
      </c>
      <c r="C209" s="55">
        <f t="shared" ref="C209:K209" si="106">C207-C208</f>
        <v>1</v>
      </c>
      <c r="D209" s="55">
        <f t="shared" si="106"/>
        <v>2</v>
      </c>
      <c r="E209" s="55">
        <f t="shared" si="106"/>
        <v>-3</v>
      </c>
      <c r="F209" s="55">
        <f t="shared" si="106"/>
        <v>2</v>
      </c>
      <c r="G209" s="55">
        <f t="shared" si="106"/>
        <v>0</v>
      </c>
      <c r="H209" s="55">
        <f t="shared" si="106"/>
        <v>3</v>
      </c>
      <c r="I209" s="55">
        <f t="shared" si="106"/>
        <v>-1</v>
      </c>
      <c r="J209" s="55">
        <f t="shared" si="106"/>
        <v>0</v>
      </c>
      <c r="K209" s="55">
        <f t="shared" si="106"/>
        <v>2</v>
      </c>
      <c r="L209" s="55"/>
      <c r="M209" s="55"/>
      <c r="N209" s="55"/>
      <c r="O209" s="55">
        <f>O207-O208</f>
        <v>6</v>
      </c>
    </row>
    <row r="210" spans="1:15" ht="13.8" thickBot="1" x14ac:dyDescent="0.3">
      <c r="A210" s="163"/>
      <c r="B210" s="164" t="s">
        <v>9</v>
      </c>
      <c r="C210" s="86">
        <f t="shared" ref="C210:K210" si="107">C209/C208</f>
        <v>0.5</v>
      </c>
      <c r="D210" s="86">
        <v>0</v>
      </c>
      <c r="E210" s="86">
        <f t="shared" si="107"/>
        <v>-1</v>
      </c>
      <c r="F210" s="86">
        <f t="shared" si="107"/>
        <v>2</v>
      </c>
      <c r="G210" s="86">
        <f t="shared" si="107"/>
        <v>0</v>
      </c>
      <c r="H210" s="86">
        <v>0</v>
      </c>
      <c r="I210" s="86">
        <f t="shared" si="107"/>
        <v>-0.25</v>
      </c>
      <c r="J210" s="86">
        <f t="shared" si="107"/>
        <v>0</v>
      </c>
      <c r="K210" s="86">
        <f t="shared" si="107"/>
        <v>2</v>
      </c>
      <c r="L210" s="86"/>
      <c r="M210" s="86"/>
      <c r="N210" s="86"/>
      <c r="O210" s="86">
        <f>O209/O208</f>
        <v>0.46153846153846156</v>
      </c>
    </row>
    <row r="211" spans="1:15" x14ac:dyDescent="0.25">
      <c r="A211" s="84"/>
      <c r="B211" s="56">
        <v>2016</v>
      </c>
      <c r="C211" s="77">
        <v>1</v>
      </c>
      <c r="D211" s="77">
        <v>3</v>
      </c>
      <c r="E211" s="77">
        <v>0</v>
      </c>
      <c r="F211" s="77">
        <v>2</v>
      </c>
      <c r="G211" s="77">
        <v>0</v>
      </c>
      <c r="H211" s="77">
        <v>1</v>
      </c>
      <c r="I211" s="77">
        <v>0</v>
      </c>
      <c r="J211" s="77">
        <v>0</v>
      </c>
      <c r="K211" s="77">
        <v>0</v>
      </c>
      <c r="L211" s="77"/>
      <c r="M211" s="77"/>
      <c r="N211" s="77"/>
      <c r="O211" s="56">
        <f>SUM(C211:N211)</f>
        <v>7</v>
      </c>
    </row>
    <row r="212" spans="1:15" x14ac:dyDescent="0.25">
      <c r="A212" s="166" t="s">
        <v>208</v>
      </c>
      <c r="B212" s="55">
        <v>2015</v>
      </c>
      <c r="C212" s="55">
        <v>0</v>
      </c>
      <c r="D212" s="55">
        <v>2</v>
      </c>
      <c r="E212" s="55">
        <v>0</v>
      </c>
      <c r="F212" s="55">
        <v>0</v>
      </c>
      <c r="G212" s="55">
        <v>0</v>
      </c>
      <c r="H212" s="55">
        <v>2</v>
      </c>
      <c r="I212" s="55">
        <v>1</v>
      </c>
      <c r="J212" s="55">
        <v>5</v>
      </c>
      <c r="K212" s="55">
        <v>0</v>
      </c>
      <c r="L212" s="55"/>
      <c r="M212" s="55"/>
      <c r="N212" s="55"/>
      <c r="O212" s="55">
        <f>SUM(C212:N212)</f>
        <v>10</v>
      </c>
    </row>
    <row r="213" spans="1:15" x14ac:dyDescent="0.25">
      <c r="A213" s="107" t="s">
        <v>209</v>
      </c>
      <c r="B213" s="165" t="s">
        <v>205</v>
      </c>
      <c r="C213" s="55">
        <f t="shared" ref="C213:K213" si="108">C211-C212</f>
        <v>1</v>
      </c>
      <c r="D213" s="55">
        <f t="shared" si="108"/>
        <v>1</v>
      </c>
      <c r="E213" s="55">
        <f t="shared" si="108"/>
        <v>0</v>
      </c>
      <c r="F213" s="55">
        <f t="shared" si="108"/>
        <v>2</v>
      </c>
      <c r="G213" s="55">
        <f t="shared" si="108"/>
        <v>0</v>
      </c>
      <c r="H213" s="55">
        <f t="shared" si="108"/>
        <v>-1</v>
      </c>
      <c r="I213" s="55">
        <f t="shared" si="108"/>
        <v>-1</v>
      </c>
      <c r="J213" s="55">
        <f t="shared" si="108"/>
        <v>-5</v>
      </c>
      <c r="K213" s="55">
        <f t="shared" si="108"/>
        <v>0</v>
      </c>
      <c r="L213" s="55"/>
      <c r="M213" s="55"/>
      <c r="N213" s="55"/>
      <c r="O213" s="55">
        <f>O211-O212</f>
        <v>-3</v>
      </c>
    </row>
    <row r="214" spans="1:15" ht="13.8" thickBot="1" x14ac:dyDescent="0.3">
      <c r="A214" s="163"/>
      <c r="B214" s="164" t="s">
        <v>9</v>
      </c>
      <c r="C214" s="86">
        <v>0</v>
      </c>
      <c r="D214" s="86">
        <f t="shared" ref="D214:J214" si="109">D213/D212</f>
        <v>0.5</v>
      </c>
      <c r="E214" s="86">
        <v>0</v>
      </c>
      <c r="F214" s="86">
        <v>0</v>
      </c>
      <c r="G214" s="86">
        <v>0</v>
      </c>
      <c r="H214" s="86">
        <f t="shared" si="109"/>
        <v>-0.5</v>
      </c>
      <c r="I214" s="86">
        <f t="shared" si="109"/>
        <v>-1</v>
      </c>
      <c r="J214" s="86">
        <f t="shared" si="109"/>
        <v>-1</v>
      </c>
      <c r="K214" s="86">
        <v>0</v>
      </c>
      <c r="L214" s="86"/>
      <c r="M214" s="86"/>
      <c r="N214" s="86"/>
      <c r="O214" s="86">
        <f>O213/O212</f>
        <v>-0.3</v>
      </c>
    </row>
    <row r="215" spans="1:15" x14ac:dyDescent="0.25">
      <c r="A215" s="182"/>
      <c r="B215" s="56">
        <v>2016</v>
      </c>
      <c r="C215" s="77">
        <v>0</v>
      </c>
      <c r="D215" s="77">
        <v>0</v>
      </c>
      <c r="E215" s="77">
        <v>0</v>
      </c>
      <c r="F215" s="77">
        <v>0</v>
      </c>
      <c r="G215" s="77">
        <v>0</v>
      </c>
      <c r="H215" s="77">
        <v>0</v>
      </c>
      <c r="I215" s="77">
        <v>0</v>
      </c>
      <c r="J215" s="77">
        <v>0</v>
      </c>
      <c r="K215" s="77">
        <v>0</v>
      </c>
      <c r="L215" s="77"/>
      <c r="M215" s="77"/>
      <c r="N215" s="77"/>
      <c r="O215" s="56">
        <f>SUM(C215:N215)</f>
        <v>0</v>
      </c>
    </row>
    <row r="216" spans="1:15" x14ac:dyDescent="0.25">
      <c r="A216" s="166" t="s">
        <v>210</v>
      </c>
      <c r="B216" s="55">
        <v>2015</v>
      </c>
      <c r="C216" s="55">
        <v>0</v>
      </c>
      <c r="D216" s="55">
        <v>0</v>
      </c>
      <c r="E216" s="55">
        <v>0</v>
      </c>
      <c r="F216" s="55">
        <v>0</v>
      </c>
      <c r="G216" s="55">
        <v>0</v>
      </c>
      <c r="H216" s="55">
        <v>0</v>
      </c>
      <c r="I216" s="55">
        <v>0</v>
      </c>
      <c r="J216" s="55">
        <v>0</v>
      </c>
      <c r="K216" s="55">
        <v>0</v>
      </c>
      <c r="L216" s="55"/>
      <c r="M216" s="55"/>
      <c r="N216" s="55"/>
      <c r="O216" s="55">
        <f>SUM(C216:N216)</f>
        <v>0</v>
      </c>
    </row>
    <row r="217" spans="1:15" x14ac:dyDescent="0.25">
      <c r="A217" s="166" t="s">
        <v>211</v>
      </c>
      <c r="B217" s="165" t="s">
        <v>205</v>
      </c>
      <c r="C217" s="55">
        <f t="shared" ref="C217:K217" si="110">C215-C216</f>
        <v>0</v>
      </c>
      <c r="D217" s="55">
        <f t="shared" si="110"/>
        <v>0</v>
      </c>
      <c r="E217" s="55">
        <f t="shared" si="110"/>
        <v>0</v>
      </c>
      <c r="F217" s="55">
        <f t="shared" si="110"/>
        <v>0</v>
      </c>
      <c r="G217" s="55">
        <f t="shared" si="110"/>
        <v>0</v>
      </c>
      <c r="H217" s="55">
        <f t="shared" si="110"/>
        <v>0</v>
      </c>
      <c r="I217" s="55">
        <f t="shared" si="110"/>
        <v>0</v>
      </c>
      <c r="J217" s="55">
        <f t="shared" si="110"/>
        <v>0</v>
      </c>
      <c r="K217" s="55">
        <f t="shared" si="110"/>
        <v>0</v>
      </c>
      <c r="L217" s="55"/>
      <c r="M217" s="55"/>
      <c r="N217" s="55"/>
      <c r="O217" s="55">
        <f>O215-O216</f>
        <v>0</v>
      </c>
    </row>
    <row r="218" spans="1:15" ht="13.8" thickBot="1" x14ac:dyDescent="0.3">
      <c r="A218" s="163"/>
      <c r="B218" s="164" t="s">
        <v>9</v>
      </c>
      <c r="C218" s="86">
        <v>0</v>
      </c>
      <c r="D218" s="86">
        <v>0</v>
      </c>
      <c r="E218" s="86">
        <v>0</v>
      </c>
      <c r="F218" s="86">
        <v>0</v>
      </c>
      <c r="G218" s="86">
        <v>0</v>
      </c>
      <c r="H218" s="86">
        <v>0</v>
      </c>
      <c r="I218" s="86">
        <v>0</v>
      </c>
      <c r="J218" s="86">
        <v>0</v>
      </c>
      <c r="K218" s="86">
        <v>0</v>
      </c>
      <c r="L218" s="86"/>
      <c r="M218" s="86"/>
      <c r="N218" s="86"/>
      <c r="O218" s="86">
        <v>0</v>
      </c>
    </row>
    <row r="219" spans="1:15" x14ac:dyDescent="0.25">
      <c r="A219" s="84"/>
      <c r="B219" s="56">
        <v>2016</v>
      </c>
      <c r="C219" s="77">
        <v>6</v>
      </c>
      <c r="D219" s="77">
        <v>8</v>
      </c>
      <c r="E219" s="77">
        <v>17</v>
      </c>
      <c r="F219" s="77">
        <v>15</v>
      </c>
      <c r="G219" s="77">
        <v>14</v>
      </c>
      <c r="H219" s="77">
        <v>13</v>
      </c>
      <c r="I219" s="77">
        <v>4</v>
      </c>
      <c r="J219" s="77">
        <v>9</v>
      </c>
      <c r="K219" s="77">
        <v>6</v>
      </c>
      <c r="L219" s="77"/>
      <c r="M219" s="77"/>
      <c r="N219" s="77"/>
      <c r="O219" s="56">
        <f>SUM(C219:N219)</f>
        <v>92</v>
      </c>
    </row>
    <row r="220" spans="1:15" x14ac:dyDescent="0.25">
      <c r="A220" s="107" t="s">
        <v>212</v>
      </c>
      <c r="B220" s="55">
        <v>2015</v>
      </c>
      <c r="C220" s="55">
        <v>26</v>
      </c>
      <c r="D220" s="55">
        <v>5</v>
      </c>
      <c r="E220" s="55">
        <v>6</v>
      </c>
      <c r="F220" s="55">
        <v>6</v>
      </c>
      <c r="G220" s="55">
        <v>12</v>
      </c>
      <c r="H220" s="55">
        <v>8</v>
      </c>
      <c r="I220" s="55">
        <v>8</v>
      </c>
      <c r="J220" s="55">
        <v>4</v>
      </c>
      <c r="K220" s="55">
        <v>7</v>
      </c>
      <c r="L220" s="55"/>
      <c r="M220" s="55"/>
      <c r="N220" s="55"/>
      <c r="O220" s="55">
        <f>SUM(C220:N220)</f>
        <v>82</v>
      </c>
    </row>
    <row r="221" spans="1:15" x14ac:dyDescent="0.25">
      <c r="A221" s="84"/>
      <c r="B221" s="165" t="s">
        <v>205</v>
      </c>
      <c r="C221" s="55">
        <f t="shared" ref="C221:K221" si="111">C219-C220</f>
        <v>-20</v>
      </c>
      <c r="D221" s="55">
        <f t="shared" si="111"/>
        <v>3</v>
      </c>
      <c r="E221" s="55">
        <f t="shared" si="111"/>
        <v>11</v>
      </c>
      <c r="F221" s="55">
        <f t="shared" si="111"/>
        <v>9</v>
      </c>
      <c r="G221" s="55">
        <f t="shared" si="111"/>
        <v>2</v>
      </c>
      <c r="H221" s="55">
        <f t="shared" si="111"/>
        <v>5</v>
      </c>
      <c r="I221" s="55">
        <f t="shared" si="111"/>
        <v>-4</v>
      </c>
      <c r="J221" s="55">
        <f t="shared" si="111"/>
        <v>5</v>
      </c>
      <c r="K221" s="55">
        <f t="shared" si="111"/>
        <v>-1</v>
      </c>
      <c r="L221" s="55"/>
      <c r="M221" s="55"/>
      <c r="N221" s="55"/>
      <c r="O221" s="55">
        <f>O219-O220</f>
        <v>10</v>
      </c>
    </row>
    <row r="222" spans="1:15" ht="13.8" thickBot="1" x14ac:dyDescent="0.3">
      <c r="A222" s="163"/>
      <c r="B222" s="164" t="s">
        <v>9</v>
      </c>
      <c r="C222" s="86">
        <f t="shared" ref="C222:K222" si="112">C221/C220</f>
        <v>-0.76923076923076927</v>
      </c>
      <c r="D222" s="86">
        <f t="shared" si="112"/>
        <v>0.6</v>
      </c>
      <c r="E222" s="86">
        <f t="shared" si="112"/>
        <v>1.8333333333333333</v>
      </c>
      <c r="F222" s="86">
        <f t="shared" si="112"/>
        <v>1.5</v>
      </c>
      <c r="G222" s="86">
        <f t="shared" si="112"/>
        <v>0.16666666666666666</v>
      </c>
      <c r="H222" s="86">
        <f t="shared" si="112"/>
        <v>0.625</v>
      </c>
      <c r="I222" s="86">
        <f t="shared" si="112"/>
        <v>-0.5</v>
      </c>
      <c r="J222" s="86">
        <f t="shared" si="112"/>
        <v>1.25</v>
      </c>
      <c r="K222" s="86">
        <f t="shared" si="112"/>
        <v>-0.14285714285714285</v>
      </c>
      <c r="L222" s="86"/>
      <c r="M222" s="86"/>
      <c r="N222" s="86"/>
      <c r="O222" s="86">
        <f>O221/O220</f>
        <v>0.12195121951219512</v>
      </c>
    </row>
    <row r="223" spans="1:15" x14ac:dyDescent="0.25">
      <c r="A223" s="84"/>
      <c r="B223" s="56">
        <v>2016</v>
      </c>
      <c r="C223" s="77">
        <v>30</v>
      </c>
      <c r="D223" s="77">
        <v>22</v>
      </c>
      <c r="E223" s="77">
        <v>19</v>
      </c>
      <c r="F223" s="183">
        <v>26</v>
      </c>
      <c r="G223" s="215">
        <v>29</v>
      </c>
      <c r="H223" s="215">
        <v>21</v>
      </c>
      <c r="I223" s="215">
        <v>24</v>
      </c>
      <c r="J223" s="215">
        <v>23</v>
      </c>
      <c r="K223" s="215">
        <v>15</v>
      </c>
      <c r="L223" s="184"/>
      <c r="M223" s="184"/>
      <c r="N223" s="184"/>
      <c r="O223" s="56">
        <f>SUM(C223:N223)</f>
        <v>209</v>
      </c>
    </row>
    <row r="224" spans="1:15" x14ac:dyDescent="0.25">
      <c r="A224" s="107" t="s">
        <v>213</v>
      </c>
      <c r="B224" s="55">
        <v>2015</v>
      </c>
      <c r="C224" s="55">
        <v>26</v>
      </c>
      <c r="D224" s="55">
        <v>24</v>
      </c>
      <c r="E224" s="55">
        <v>15</v>
      </c>
      <c r="F224" s="55">
        <v>20</v>
      </c>
      <c r="G224" s="55">
        <v>23</v>
      </c>
      <c r="H224" s="55">
        <v>15</v>
      </c>
      <c r="I224" s="55">
        <v>19</v>
      </c>
      <c r="J224" s="55">
        <v>21</v>
      </c>
      <c r="K224" s="55">
        <v>17</v>
      </c>
      <c r="L224" s="55"/>
      <c r="M224" s="55"/>
      <c r="N224" s="55"/>
      <c r="O224" s="55">
        <f>SUM(C224:N224)</f>
        <v>180</v>
      </c>
    </row>
    <row r="225" spans="1:15" x14ac:dyDescent="0.25">
      <c r="A225" s="107" t="s">
        <v>214</v>
      </c>
      <c r="B225" s="165" t="s">
        <v>205</v>
      </c>
      <c r="C225" s="55">
        <f t="shared" ref="C225:J225" si="113">C223-C224</f>
        <v>4</v>
      </c>
      <c r="D225" s="55">
        <f t="shared" si="113"/>
        <v>-2</v>
      </c>
      <c r="E225" s="55">
        <f t="shared" si="113"/>
        <v>4</v>
      </c>
      <c r="F225" s="55">
        <f t="shared" si="113"/>
        <v>6</v>
      </c>
      <c r="G225" s="55">
        <f t="shared" si="113"/>
        <v>6</v>
      </c>
      <c r="H225" s="55">
        <f t="shared" si="113"/>
        <v>6</v>
      </c>
      <c r="I225" s="55">
        <f t="shared" si="113"/>
        <v>5</v>
      </c>
      <c r="J225" s="55">
        <f t="shared" si="113"/>
        <v>2</v>
      </c>
      <c r="K225" s="55">
        <f>K223-K224</f>
        <v>-2</v>
      </c>
      <c r="L225" s="55"/>
      <c r="M225" s="55"/>
      <c r="N225" s="55"/>
      <c r="O225" s="55">
        <f>O223-O224</f>
        <v>29</v>
      </c>
    </row>
    <row r="226" spans="1:15" ht="13.8" thickBot="1" x14ac:dyDescent="0.3">
      <c r="A226" s="163" t="s">
        <v>2</v>
      </c>
      <c r="B226" s="164" t="s">
        <v>9</v>
      </c>
      <c r="C226" s="86">
        <f t="shared" ref="C226:K226" si="114">C225/C224</f>
        <v>0.15384615384615385</v>
      </c>
      <c r="D226" s="86">
        <f t="shared" si="114"/>
        <v>-8.3333333333333329E-2</v>
      </c>
      <c r="E226" s="86">
        <f t="shared" si="114"/>
        <v>0.26666666666666666</v>
      </c>
      <c r="F226" s="86">
        <f t="shared" si="114"/>
        <v>0.3</v>
      </c>
      <c r="G226" s="86">
        <f t="shared" si="114"/>
        <v>0.2608695652173913</v>
      </c>
      <c r="H226" s="86">
        <f t="shared" si="114"/>
        <v>0.4</v>
      </c>
      <c r="I226" s="86">
        <f t="shared" si="114"/>
        <v>0.26315789473684209</v>
      </c>
      <c r="J226" s="86">
        <f t="shared" si="114"/>
        <v>9.5238095238095233E-2</v>
      </c>
      <c r="K226" s="86">
        <f t="shared" si="114"/>
        <v>-0.11764705882352941</v>
      </c>
      <c r="L226" s="86"/>
      <c r="M226" s="86"/>
      <c r="N226" s="86"/>
      <c r="O226" s="86">
        <f>O225/O224</f>
        <v>0.16111111111111112</v>
      </c>
    </row>
    <row r="227" spans="1:15" x14ac:dyDescent="0.25">
      <c r="A227" s="84"/>
      <c r="B227" s="56">
        <v>2016</v>
      </c>
      <c r="C227" s="77">
        <v>49</v>
      </c>
      <c r="D227" s="77">
        <v>47</v>
      </c>
      <c r="E227" s="77">
        <v>59</v>
      </c>
      <c r="F227" s="77">
        <v>55</v>
      </c>
      <c r="G227" s="77">
        <v>52</v>
      </c>
      <c r="H227" s="77">
        <v>31</v>
      </c>
      <c r="I227" s="77">
        <v>35</v>
      </c>
      <c r="J227" s="77">
        <v>33</v>
      </c>
      <c r="K227" s="77">
        <v>32</v>
      </c>
      <c r="L227" s="77"/>
      <c r="M227" s="77"/>
      <c r="N227" s="77"/>
      <c r="O227" s="56">
        <f>SUM(C227:N227)</f>
        <v>393</v>
      </c>
    </row>
    <row r="228" spans="1:15" x14ac:dyDescent="0.25">
      <c r="A228" s="107" t="s">
        <v>215</v>
      </c>
      <c r="B228" s="55">
        <v>2015</v>
      </c>
      <c r="C228" s="55">
        <v>66</v>
      </c>
      <c r="D228" s="55">
        <v>47</v>
      </c>
      <c r="E228" s="55">
        <v>61</v>
      </c>
      <c r="F228" s="55">
        <v>65</v>
      </c>
      <c r="G228" s="55">
        <v>54</v>
      </c>
      <c r="H228" s="55">
        <v>48</v>
      </c>
      <c r="I228" s="55">
        <v>75</v>
      </c>
      <c r="J228" s="55">
        <v>58</v>
      </c>
      <c r="K228" s="55">
        <v>60</v>
      </c>
      <c r="L228" s="55"/>
      <c r="M228" s="55"/>
      <c r="N228" s="55"/>
      <c r="O228" s="55">
        <f>SUM(C228:N228)</f>
        <v>534</v>
      </c>
    </row>
    <row r="229" spans="1:15" x14ac:dyDescent="0.25">
      <c r="A229" s="84"/>
      <c r="B229" s="165" t="s">
        <v>205</v>
      </c>
      <c r="C229" s="55">
        <f t="shared" ref="C229:K229" si="115">C227-C228</f>
        <v>-17</v>
      </c>
      <c r="D229" s="55">
        <f t="shared" si="115"/>
        <v>0</v>
      </c>
      <c r="E229" s="55">
        <f t="shared" si="115"/>
        <v>-2</v>
      </c>
      <c r="F229" s="55">
        <f t="shared" si="115"/>
        <v>-10</v>
      </c>
      <c r="G229" s="55">
        <f t="shared" si="115"/>
        <v>-2</v>
      </c>
      <c r="H229" s="55">
        <f t="shared" si="115"/>
        <v>-17</v>
      </c>
      <c r="I229" s="55">
        <f t="shared" si="115"/>
        <v>-40</v>
      </c>
      <c r="J229" s="55">
        <f t="shared" si="115"/>
        <v>-25</v>
      </c>
      <c r="K229" s="55">
        <f t="shared" si="115"/>
        <v>-28</v>
      </c>
      <c r="L229" s="55"/>
      <c r="M229" s="55"/>
      <c r="N229" s="55"/>
      <c r="O229" s="55">
        <f>O227-O228</f>
        <v>-141</v>
      </c>
    </row>
    <row r="230" spans="1:15" ht="13.8" thickBot="1" x14ac:dyDescent="0.3">
      <c r="A230" s="163"/>
      <c r="B230" s="164" t="s">
        <v>9</v>
      </c>
      <c r="C230" s="86">
        <f t="shared" ref="C230:K230" si="116">C229/C228</f>
        <v>-0.25757575757575757</v>
      </c>
      <c r="D230" s="86">
        <f t="shared" si="116"/>
        <v>0</v>
      </c>
      <c r="E230" s="86">
        <f t="shared" si="116"/>
        <v>-3.2786885245901641E-2</v>
      </c>
      <c r="F230" s="86">
        <f t="shared" si="116"/>
        <v>-0.15384615384615385</v>
      </c>
      <c r="G230" s="86">
        <f t="shared" si="116"/>
        <v>-3.7037037037037035E-2</v>
      </c>
      <c r="H230" s="86">
        <f t="shared" si="116"/>
        <v>-0.35416666666666669</v>
      </c>
      <c r="I230" s="86">
        <f t="shared" si="116"/>
        <v>-0.53333333333333333</v>
      </c>
      <c r="J230" s="86">
        <f t="shared" si="116"/>
        <v>-0.43103448275862066</v>
      </c>
      <c r="K230" s="86">
        <f t="shared" si="116"/>
        <v>-0.46666666666666667</v>
      </c>
      <c r="L230" s="86"/>
      <c r="M230" s="86"/>
      <c r="N230" s="86"/>
      <c r="O230" s="86">
        <f>O229/O228</f>
        <v>-0.2640449438202247</v>
      </c>
    </row>
    <row r="231" spans="1:15" x14ac:dyDescent="0.25">
      <c r="A231" s="84"/>
      <c r="B231" s="56">
        <v>2016</v>
      </c>
      <c r="C231" s="77">
        <v>111</v>
      </c>
      <c r="D231" s="77">
        <v>116</v>
      </c>
      <c r="E231" s="77">
        <v>143</v>
      </c>
      <c r="F231" s="77">
        <v>103</v>
      </c>
      <c r="G231" s="77">
        <v>78</v>
      </c>
      <c r="H231" s="77">
        <v>88</v>
      </c>
      <c r="I231" s="77">
        <v>87</v>
      </c>
      <c r="J231" s="77">
        <v>96</v>
      </c>
      <c r="K231" s="77">
        <v>86</v>
      </c>
      <c r="L231" s="77"/>
      <c r="M231" s="77"/>
      <c r="N231" s="77"/>
      <c r="O231" s="56">
        <f>SUM(C231:N231)</f>
        <v>908</v>
      </c>
    </row>
    <row r="232" spans="1:15" x14ac:dyDescent="0.25">
      <c r="A232" s="107" t="s">
        <v>216</v>
      </c>
      <c r="B232" s="55">
        <v>2015</v>
      </c>
      <c r="C232" s="55">
        <v>108</v>
      </c>
      <c r="D232" s="55">
        <v>98</v>
      </c>
      <c r="E232" s="55">
        <v>93</v>
      </c>
      <c r="F232" s="55">
        <v>126</v>
      </c>
      <c r="G232" s="55">
        <v>117</v>
      </c>
      <c r="H232" s="55">
        <v>83</v>
      </c>
      <c r="I232" s="55">
        <v>95</v>
      </c>
      <c r="J232" s="55">
        <v>77</v>
      </c>
      <c r="K232" s="55">
        <v>101</v>
      </c>
      <c r="L232" s="55"/>
      <c r="M232" s="55"/>
      <c r="N232" s="55"/>
      <c r="O232" s="55">
        <f>SUM(C232:N232)</f>
        <v>898</v>
      </c>
    </row>
    <row r="233" spans="1:15" x14ac:dyDescent="0.25">
      <c r="A233" s="107" t="s">
        <v>217</v>
      </c>
      <c r="B233" s="165" t="s">
        <v>205</v>
      </c>
      <c r="C233" s="55">
        <f t="shared" ref="C233:K233" si="117">C231-C232</f>
        <v>3</v>
      </c>
      <c r="D233" s="55">
        <f t="shared" si="117"/>
        <v>18</v>
      </c>
      <c r="E233" s="55">
        <f t="shared" si="117"/>
        <v>50</v>
      </c>
      <c r="F233" s="55">
        <f t="shared" si="117"/>
        <v>-23</v>
      </c>
      <c r="G233" s="55">
        <f t="shared" si="117"/>
        <v>-39</v>
      </c>
      <c r="H233" s="55">
        <f t="shared" si="117"/>
        <v>5</v>
      </c>
      <c r="I233" s="55">
        <f t="shared" si="117"/>
        <v>-8</v>
      </c>
      <c r="J233" s="55">
        <f t="shared" si="117"/>
        <v>19</v>
      </c>
      <c r="K233" s="55">
        <f t="shared" si="117"/>
        <v>-15</v>
      </c>
      <c r="L233" s="55"/>
      <c r="M233" s="55"/>
      <c r="N233" s="55"/>
      <c r="O233" s="55">
        <f>O231-O232</f>
        <v>10</v>
      </c>
    </row>
    <row r="234" spans="1:15" ht="13.8" thickBot="1" x14ac:dyDescent="0.3">
      <c r="A234" s="163"/>
      <c r="B234" s="164" t="s">
        <v>9</v>
      </c>
      <c r="C234" s="86">
        <f t="shared" ref="C234:K234" si="118">C233/C232</f>
        <v>2.7777777777777776E-2</v>
      </c>
      <c r="D234" s="86">
        <f t="shared" si="118"/>
        <v>0.18367346938775511</v>
      </c>
      <c r="E234" s="86">
        <f t="shared" si="118"/>
        <v>0.5376344086021505</v>
      </c>
      <c r="F234" s="86">
        <f t="shared" si="118"/>
        <v>-0.18253968253968253</v>
      </c>
      <c r="G234" s="86">
        <f t="shared" si="118"/>
        <v>-0.33333333333333331</v>
      </c>
      <c r="H234" s="86">
        <f t="shared" si="118"/>
        <v>6.0240963855421686E-2</v>
      </c>
      <c r="I234" s="86">
        <f t="shared" si="118"/>
        <v>-8.4210526315789472E-2</v>
      </c>
      <c r="J234" s="86">
        <f t="shared" si="118"/>
        <v>0.24675324675324675</v>
      </c>
      <c r="K234" s="86">
        <f t="shared" si="118"/>
        <v>-0.14851485148514851</v>
      </c>
      <c r="L234" s="86"/>
      <c r="M234" s="86"/>
      <c r="N234" s="86"/>
      <c r="O234" s="86">
        <f>O233/O232</f>
        <v>1.1135857461024499E-2</v>
      </c>
    </row>
    <row r="235" spans="1:15" x14ac:dyDescent="0.25">
      <c r="A235" s="84"/>
      <c r="B235" s="56">
        <v>2016</v>
      </c>
      <c r="C235" s="77">
        <v>1</v>
      </c>
      <c r="D235" s="77">
        <v>4</v>
      </c>
      <c r="E235" s="77">
        <v>5</v>
      </c>
      <c r="F235" s="77">
        <v>6</v>
      </c>
      <c r="G235" s="77">
        <v>5</v>
      </c>
      <c r="H235" s="77">
        <v>5</v>
      </c>
      <c r="I235" s="77">
        <v>2</v>
      </c>
      <c r="J235" s="77">
        <v>7</v>
      </c>
      <c r="K235" s="77">
        <v>9</v>
      </c>
      <c r="L235" s="77"/>
      <c r="M235" s="77"/>
      <c r="N235" s="77"/>
      <c r="O235" s="56">
        <f>SUM(C235:N235)</f>
        <v>44</v>
      </c>
    </row>
    <row r="236" spans="1:15" x14ac:dyDescent="0.25">
      <c r="A236" s="107" t="s">
        <v>218</v>
      </c>
      <c r="B236" s="55">
        <v>2015</v>
      </c>
      <c r="C236" s="55">
        <v>10</v>
      </c>
      <c r="D236" s="55">
        <v>9</v>
      </c>
      <c r="E236" s="55">
        <v>9</v>
      </c>
      <c r="F236" s="55">
        <v>8</v>
      </c>
      <c r="G236" s="55">
        <v>8</v>
      </c>
      <c r="H236" s="55">
        <v>19</v>
      </c>
      <c r="I236" s="55">
        <v>4</v>
      </c>
      <c r="J236" s="55">
        <v>5</v>
      </c>
      <c r="K236" s="55">
        <v>8</v>
      </c>
      <c r="L236" s="55"/>
      <c r="M236" s="55"/>
      <c r="N236" s="55"/>
      <c r="O236" s="55">
        <f>SUM(C236:N236)</f>
        <v>80</v>
      </c>
    </row>
    <row r="237" spans="1:15" x14ac:dyDescent="0.25">
      <c r="A237" s="107" t="s">
        <v>219</v>
      </c>
      <c r="B237" s="165" t="s">
        <v>205</v>
      </c>
      <c r="C237" s="55">
        <f t="shared" ref="C237:J237" si="119">C235-C236</f>
        <v>-9</v>
      </c>
      <c r="D237" s="55">
        <f t="shared" si="119"/>
        <v>-5</v>
      </c>
      <c r="E237" s="55">
        <f t="shared" si="119"/>
        <v>-4</v>
      </c>
      <c r="F237" s="55">
        <f t="shared" si="119"/>
        <v>-2</v>
      </c>
      <c r="G237" s="55">
        <f t="shared" si="119"/>
        <v>-3</v>
      </c>
      <c r="H237" s="55">
        <f t="shared" si="119"/>
        <v>-14</v>
      </c>
      <c r="I237" s="55">
        <f t="shared" si="119"/>
        <v>-2</v>
      </c>
      <c r="J237" s="55">
        <f t="shared" si="119"/>
        <v>2</v>
      </c>
      <c r="K237" s="55">
        <f>K235-K236</f>
        <v>1</v>
      </c>
      <c r="L237" s="55"/>
      <c r="M237" s="55"/>
      <c r="N237" s="55"/>
      <c r="O237" s="55">
        <f>O235-O236</f>
        <v>-36</v>
      </c>
    </row>
    <row r="238" spans="1:15" ht="13.8" thickBot="1" x14ac:dyDescent="0.3">
      <c r="A238" s="163"/>
      <c r="B238" s="164" t="s">
        <v>9</v>
      </c>
      <c r="C238" s="86">
        <f t="shared" ref="C238:K238" si="120">C237/C236</f>
        <v>-0.9</v>
      </c>
      <c r="D238" s="86">
        <f t="shared" si="120"/>
        <v>-0.55555555555555558</v>
      </c>
      <c r="E238" s="86">
        <f t="shared" si="120"/>
        <v>-0.44444444444444442</v>
      </c>
      <c r="F238" s="86">
        <f t="shared" si="120"/>
        <v>-0.25</v>
      </c>
      <c r="G238" s="86">
        <f t="shared" si="120"/>
        <v>-0.375</v>
      </c>
      <c r="H238" s="86">
        <f t="shared" si="120"/>
        <v>-0.73684210526315785</v>
      </c>
      <c r="I238" s="86">
        <f t="shared" si="120"/>
        <v>-0.5</v>
      </c>
      <c r="J238" s="86">
        <f t="shared" si="120"/>
        <v>0.4</v>
      </c>
      <c r="K238" s="86">
        <f t="shared" si="120"/>
        <v>0.125</v>
      </c>
      <c r="L238" s="86"/>
      <c r="M238" s="86"/>
      <c r="N238" s="86"/>
      <c r="O238" s="86">
        <f>O237/O236</f>
        <v>-0.45</v>
      </c>
    </row>
    <row r="241" spans="1:15" ht="13.8" thickBot="1" x14ac:dyDescent="0.3">
      <c r="A241" s="168" t="s">
        <v>119</v>
      </c>
    </row>
    <row r="242" spans="1:15" ht="13.8" thickBot="1" x14ac:dyDescent="0.3">
      <c r="A242" t="s">
        <v>2</v>
      </c>
      <c r="B242" s="108" t="s">
        <v>191</v>
      </c>
      <c r="C242" s="108" t="s">
        <v>192</v>
      </c>
      <c r="D242" s="108" t="s">
        <v>193</v>
      </c>
      <c r="E242" s="108" t="s">
        <v>194</v>
      </c>
      <c r="F242" s="108" t="s">
        <v>195</v>
      </c>
      <c r="G242" s="108" t="s">
        <v>196</v>
      </c>
      <c r="H242" s="108" t="s">
        <v>197</v>
      </c>
      <c r="I242" s="108" t="s">
        <v>198</v>
      </c>
      <c r="J242" s="108" t="s">
        <v>199</v>
      </c>
      <c r="K242" s="108" t="s">
        <v>200</v>
      </c>
      <c r="L242" s="108" t="s">
        <v>201</v>
      </c>
      <c r="M242" s="108" t="s">
        <v>202</v>
      </c>
      <c r="N242" s="108" t="s">
        <v>203</v>
      </c>
      <c r="O242" s="108" t="s">
        <v>49</v>
      </c>
    </row>
    <row r="243" spans="1:15" x14ac:dyDescent="0.25">
      <c r="A243" s="82"/>
      <c r="B243" s="56">
        <v>2016</v>
      </c>
      <c r="C243" s="56">
        <f t="shared" ref="C243:K243" si="121">SUM(C247+C251+C259+C263+C267+C271+C275)</f>
        <v>335</v>
      </c>
      <c r="D243" s="56">
        <f t="shared" si="121"/>
        <v>310</v>
      </c>
      <c r="E243" s="56">
        <f t="shared" si="121"/>
        <v>298</v>
      </c>
      <c r="F243" s="56">
        <f t="shared" si="121"/>
        <v>256</v>
      </c>
      <c r="G243" s="56">
        <f t="shared" si="121"/>
        <v>259</v>
      </c>
      <c r="H243" s="56">
        <f t="shared" si="121"/>
        <v>264</v>
      </c>
      <c r="I243" s="56">
        <f t="shared" si="121"/>
        <v>287</v>
      </c>
      <c r="J243" s="56">
        <f t="shared" si="121"/>
        <v>349</v>
      </c>
      <c r="K243" s="56">
        <f t="shared" si="121"/>
        <v>315</v>
      </c>
      <c r="L243" s="56"/>
      <c r="M243" s="56"/>
      <c r="N243" s="56"/>
      <c r="O243" s="56">
        <f>SUM(O247+O251+O259+O263+O267+O271+O275)</f>
        <v>2673</v>
      </c>
    </row>
    <row r="244" spans="1:15" x14ac:dyDescent="0.25">
      <c r="A244" s="107" t="s">
        <v>49</v>
      </c>
      <c r="B244" s="55">
        <v>2015</v>
      </c>
      <c r="C244" s="55">
        <f>SUM(C248+C256+C252+C260+C264+C268+C272+C276)</f>
        <v>375</v>
      </c>
      <c r="D244" s="55">
        <f t="shared" ref="D244:K244" si="122">SUM(D248+D252+D256+D260+D264+D268+D272+D276)</f>
        <v>306</v>
      </c>
      <c r="E244" s="55">
        <f t="shared" si="122"/>
        <v>343</v>
      </c>
      <c r="F244" s="55">
        <f t="shared" si="122"/>
        <v>292</v>
      </c>
      <c r="G244" s="55">
        <f t="shared" si="122"/>
        <v>331</v>
      </c>
      <c r="H244" s="55">
        <f t="shared" si="122"/>
        <v>355</v>
      </c>
      <c r="I244" s="55">
        <f t="shared" si="122"/>
        <v>303</v>
      </c>
      <c r="J244" s="55">
        <f t="shared" si="122"/>
        <v>327</v>
      </c>
      <c r="K244" s="55">
        <f t="shared" si="122"/>
        <v>291</v>
      </c>
      <c r="L244" s="55"/>
      <c r="M244" s="55"/>
      <c r="N244" s="55"/>
      <c r="O244" s="55">
        <f>SUM(C244:N244)</f>
        <v>2923</v>
      </c>
    </row>
    <row r="245" spans="1:15" x14ac:dyDescent="0.25">
      <c r="A245" s="107" t="s">
        <v>204</v>
      </c>
      <c r="B245" s="162" t="s">
        <v>205</v>
      </c>
      <c r="C245" s="55">
        <f t="shared" ref="C245:K245" si="123">C243-C244</f>
        <v>-40</v>
      </c>
      <c r="D245" s="55">
        <f t="shared" si="123"/>
        <v>4</v>
      </c>
      <c r="E245" s="55">
        <f t="shared" si="123"/>
        <v>-45</v>
      </c>
      <c r="F245" s="55">
        <f t="shared" si="123"/>
        <v>-36</v>
      </c>
      <c r="G245" s="55">
        <f t="shared" si="123"/>
        <v>-72</v>
      </c>
      <c r="H245" s="55">
        <f t="shared" si="123"/>
        <v>-91</v>
      </c>
      <c r="I245" s="55">
        <f t="shared" si="123"/>
        <v>-16</v>
      </c>
      <c r="J245" s="55">
        <f t="shared" si="123"/>
        <v>22</v>
      </c>
      <c r="K245" s="55">
        <f t="shared" si="123"/>
        <v>24</v>
      </c>
      <c r="L245" s="55"/>
      <c r="M245" s="55"/>
      <c r="N245" s="55"/>
      <c r="O245" s="55">
        <f>O243-O244</f>
        <v>-250</v>
      </c>
    </row>
    <row r="246" spans="1:15" ht="13.8" thickBot="1" x14ac:dyDescent="0.3">
      <c r="A246" s="163"/>
      <c r="B246" s="164" t="s">
        <v>9</v>
      </c>
      <c r="C246" s="86">
        <f t="shared" ref="C246:K246" si="124">C245/C244</f>
        <v>-0.10666666666666667</v>
      </c>
      <c r="D246" s="86">
        <f t="shared" si="124"/>
        <v>1.3071895424836602E-2</v>
      </c>
      <c r="E246" s="86">
        <f t="shared" si="124"/>
        <v>-0.13119533527696792</v>
      </c>
      <c r="F246" s="86">
        <f t="shared" si="124"/>
        <v>-0.12328767123287671</v>
      </c>
      <c r="G246" s="86">
        <f t="shared" si="124"/>
        <v>-0.2175226586102719</v>
      </c>
      <c r="H246" s="86">
        <f t="shared" si="124"/>
        <v>-0.25633802816901408</v>
      </c>
      <c r="I246" s="86">
        <f t="shared" si="124"/>
        <v>-5.2805280528052806E-2</v>
      </c>
      <c r="J246" s="86">
        <f t="shared" si="124"/>
        <v>6.7278287461773695E-2</v>
      </c>
      <c r="K246" s="86">
        <f t="shared" si="124"/>
        <v>8.247422680412371E-2</v>
      </c>
      <c r="L246" s="86"/>
      <c r="M246" s="86"/>
      <c r="N246" s="86"/>
      <c r="O246" s="86">
        <f>O245/O244</f>
        <v>-8.5528566541224774E-2</v>
      </c>
    </row>
    <row r="247" spans="1:15" x14ac:dyDescent="0.25">
      <c r="A247" s="84"/>
      <c r="B247" s="56">
        <v>2016</v>
      </c>
      <c r="C247" s="56">
        <v>8</v>
      </c>
      <c r="D247" s="56">
        <v>4</v>
      </c>
      <c r="E247" s="56">
        <v>3</v>
      </c>
      <c r="F247" s="56">
        <v>4</v>
      </c>
      <c r="G247" s="56">
        <v>1</v>
      </c>
      <c r="H247" s="56">
        <v>8</v>
      </c>
      <c r="I247" s="56">
        <v>11</v>
      </c>
      <c r="J247" s="56">
        <v>6</v>
      </c>
      <c r="K247" s="56">
        <v>1</v>
      </c>
      <c r="L247" s="56"/>
      <c r="M247" s="56"/>
      <c r="N247" s="56"/>
      <c r="O247" s="56">
        <f>SUM(C247:N247)</f>
        <v>46</v>
      </c>
    </row>
    <row r="248" spans="1:15" x14ac:dyDescent="0.25">
      <c r="A248" s="107" t="s">
        <v>206</v>
      </c>
      <c r="B248" s="55">
        <v>2015</v>
      </c>
      <c r="C248" s="55">
        <v>4</v>
      </c>
      <c r="D248" s="55">
        <v>3</v>
      </c>
      <c r="E248" s="55">
        <v>6</v>
      </c>
      <c r="F248" s="55">
        <v>2</v>
      </c>
      <c r="G248" s="55">
        <v>14</v>
      </c>
      <c r="H248" s="55">
        <v>10</v>
      </c>
      <c r="I248" s="55">
        <v>10</v>
      </c>
      <c r="J248" s="55">
        <v>5</v>
      </c>
      <c r="K248" s="55">
        <v>5</v>
      </c>
      <c r="L248" s="55"/>
      <c r="M248" s="55"/>
      <c r="N248" s="55"/>
      <c r="O248" s="55">
        <f>SUM(C248:N248)</f>
        <v>59</v>
      </c>
    </row>
    <row r="249" spans="1:15" x14ac:dyDescent="0.25">
      <c r="A249" s="107" t="s">
        <v>207</v>
      </c>
      <c r="B249" s="165" t="s">
        <v>205</v>
      </c>
      <c r="C249" s="55">
        <f t="shared" ref="C249:K249" si="125">C247-C248</f>
        <v>4</v>
      </c>
      <c r="D249" s="55">
        <f t="shared" si="125"/>
        <v>1</v>
      </c>
      <c r="E249" s="55">
        <f t="shared" si="125"/>
        <v>-3</v>
      </c>
      <c r="F249" s="55">
        <f t="shared" si="125"/>
        <v>2</v>
      </c>
      <c r="G249" s="55">
        <f t="shared" si="125"/>
        <v>-13</v>
      </c>
      <c r="H249" s="55">
        <f t="shared" si="125"/>
        <v>-2</v>
      </c>
      <c r="I249" s="55">
        <f t="shared" si="125"/>
        <v>1</v>
      </c>
      <c r="J249" s="55">
        <f t="shared" si="125"/>
        <v>1</v>
      </c>
      <c r="K249" s="55">
        <f t="shared" si="125"/>
        <v>-4</v>
      </c>
      <c r="L249" s="55"/>
      <c r="M249" s="55"/>
      <c r="N249" s="55"/>
      <c r="O249" s="55">
        <f>O247-O248</f>
        <v>-13</v>
      </c>
    </row>
    <row r="250" spans="1:15" ht="13.8" thickBot="1" x14ac:dyDescent="0.3">
      <c r="A250" s="163"/>
      <c r="B250" s="164" t="s">
        <v>9</v>
      </c>
      <c r="C250" s="86">
        <f t="shared" ref="C250:K250" si="126">C249/C248</f>
        <v>1</v>
      </c>
      <c r="D250" s="86">
        <f t="shared" si="126"/>
        <v>0.33333333333333331</v>
      </c>
      <c r="E250" s="86">
        <f t="shared" si="126"/>
        <v>-0.5</v>
      </c>
      <c r="F250" s="86">
        <f t="shared" si="126"/>
        <v>1</v>
      </c>
      <c r="G250" s="86">
        <f t="shared" si="126"/>
        <v>-0.9285714285714286</v>
      </c>
      <c r="H250" s="86">
        <f t="shared" si="126"/>
        <v>-0.2</v>
      </c>
      <c r="I250" s="86">
        <f t="shared" si="126"/>
        <v>0.1</v>
      </c>
      <c r="J250" s="86">
        <f t="shared" si="126"/>
        <v>0.2</v>
      </c>
      <c r="K250" s="86">
        <f t="shared" si="126"/>
        <v>-0.8</v>
      </c>
      <c r="L250" s="86"/>
      <c r="M250" s="86"/>
      <c r="N250" s="86"/>
      <c r="O250" s="86">
        <f>O249/O248</f>
        <v>-0.22033898305084745</v>
      </c>
    </row>
    <row r="251" spans="1:15" x14ac:dyDescent="0.25">
      <c r="A251" s="84"/>
      <c r="B251" s="56">
        <v>2016</v>
      </c>
      <c r="C251" s="77">
        <v>1</v>
      </c>
      <c r="D251" s="77">
        <v>1</v>
      </c>
      <c r="E251" s="77">
        <v>3</v>
      </c>
      <c r="F251" s="77">
        <v>1</v>
      </c>
      <c r="G251" s="77">
        <v>3</v>
      </c>
      <c r="H251" s="77">
        <v>1</v>
      </c>
      <c r="I251" s="77">
        <v>0</v>
      </c>
      <c r="J251" s="77">
        <v>0</v>
      </c>
      <c r="K251" s="77">
        <v>0</v>
      </c>
      <c r="L251" s="77"/>
      <c r="M251" s="77"/>
      <c r="N251" s="77"/>
      <c r="O251" s="56">
        <f>SUM(C251:N251)</f>
        <v>10</v>
      </c>
    </row>
    <row r="252" spans="1:15" x14ac:dyDescent="0.25">
      <c r="A252" s="166" t="s">
        <v>208</v>
      </c>
      <c r="B252" s="55">
        <v>2015</v>
      </c>
      <c r="C252" s="55">
        <v>1</v>
      </c>
      <c r="D252" s="55">
        <v>0</v>
      </c>
      <c r="E252" s="55">
        <v>2</v>
      </c>
      <c r="F252" s="55">
        <v>0</v>
      </c>
      <c r="G252" s="55">
        <v>0</v>
      </c>
      <c r="H252" s="55">
        <v>0</v>
      </c>
      <c r="I252" s="55">
        <v>1</v>
      </c>
      <c r="J252" s="55">
        <v>1</v>
      </c>
      <c r="K252" s="55">
        <v>0</v>
      </c>
      <c r="L252" s="55"/>
      <c r="M252" s="55"/>
      <c r="N252" s="55"/>
      <c r="O252" s="55">
        <f>SUM(C252:N252)</f>
        <v>5</v>
      </c>
    </row>
    <row r="253" spans="1:15" x14ac:dyDescent="0.25">
      <c r="A253" s="107" t="s">
        <v>209</v>
      </c>
      <c r="B253" s="165" t="s">
        <v>205</v>
      </c>
      <c r="C253" s="55">
        <f t="shared" ref="C253:K253" si="127">C251-C252</f>
        <v>0</v>
      </c>
      <c r="D253" s="55">
        <f t="shared" si="127"/>
        <v>1</v>
      </c>
      <c r="E253" s="55">
        <f t="shared" si="127"/>
        <v>1</v>
      </c>
      <c r="F253" s="55">
        <f t="shared" si="127"/>
        <v>1</v>
      </c>
      <c r="G253" s="55">
        <f t="shared" si="127"/>
        <v>3</v>
      </c>
      <c r="H253" s="55">
        <f t="shared" si="127"/>
        <v>1</v>
      </c>
      <c r="I253" s="55">
        <f t="shared" si="127"/>
        <v>-1</v>
      </c>
      <c r="J253" s="55">
        <f t="shared" si="127"/>
        <v>-1</v>
      </c>
      <c r="K253" s="55">
        <f t="shared" si="127"/>
        <v>0</v>
      </c>
      <c r="L253" s="55"/>
      <c r="M253" s="55"/>
      <c r="N253" s="55"/>
      <c r="O253" s="55">
        <f>O251-O252</f>
        <v>5</v>
      </c>
    </row>
    <row r="254" spans="1:15" ht="13.8" thickBot="1" x14ac:dyDescent="0.3">
      <c r="A254" s="163"/>
      <c r="B254" s="164" t="s">
        <v>9</v>
      </c>
      <c r="C254" s="86">
        <f t="shared" ref="C254:J254" si="128">C253/C252</f>
        <v>0</v>
      </c>
      <c r="D254" s="86">
        <v>0</v>
      </c>
      <c r="E254" s="86">
        <f t="shared" si="128"/>
        <v>0.5</v>
      </c>
      <c r="F254" s="86">
        <v>0</v>
      </c>
      <c r="G254" s="86">
        <v>0</v>
      </c>
      <c r="H254" s="86">
        <v>0</v>
      </c>
      <c r="I254" s="86">
        <f t="shared" si="128"/>
        <v>-1</v>
      </c>
      <c r="J254" s="86">
        <f t="shared" si="128"/>
        <v>-1</v>
      </c>
      <c r="K254" s="86">
        <v>0</v>
      </c>
      <c r="L254" s="86"/>
      <c r="M254" s="86"/>
      <c r="N254" s="86"/>
      <c r="O254" s="86">
        <f>O253/O252</f>
        <v>1</v>
      </c>
    </row>
    <row r="255" spans="1:15" x14ac:dyDescent="0.25">
      <c r="A255" s="84"/>
      <c r="B255" s="56">
        <v>2016</v>
      </c>
      <c r="C255" s="77">
        <v>0</v>
      </c>
      <c r="D255" s="77">
        <v>0</v>
      </c>
      <c r="E255" s="77">
        <v>0</v>
      </c>
      <c r="F255" s="77">
        <v>0</v>
      </c>
      <c r="G255" s="77">
        <v>0</v>
      </c>
      <c r="H255" s="77">
        <v>0</v>
      </c>
      <c r="I255" s="77">
        <v>0</v>
      </c>
      <c r="J255" s="77">
        <v>0</v>
      </c>
      <c r="K255" s="77">
        <v>0</v>
      </c>
      <c r="L255" s="77"/>
      <c r="M255" s="77"/>
      <c r="N255" s="77"/>
      <c r="O255" s="56">
        <f>SUM(C255:N255)</f>
        <v>0</v>
      </c>
    </row>
    <row r="256" spans="1:15" x14ac:dyDescent="0.25">
      <c r="A256" s="166" t="s">
        <v>210</v>
      </c>
      <c r="B256" s="55">
        <v>2015</v>
      </c>
      <c r="C256" s="55">
        <v>0</v>
      </c>
      <c r="D256" s="55">
        <v>0</v>
      </c>
      <c r="E256" s="55">
        <v>0</v>
      </c>
      <c r="F256" s="55">
        <v>0</v>
      </c>
      <c r="G256" s="55">
        <v>0</v>
      </c>
      <c r="H256" s="55">
        <v>0</v>
      </c>
      <c r="I256" s="55">
        <v>1</v>
      </c>
      <c r="J256" s="55">
        <v>0</v>
      </c>
      <c r="K256" s="55">
        <v>0</v>
      </c>
      <c r="L256" s="55"/>
      <c r="M256" s="55"/>
      <c r="N256" s="55"/>
      <c r="O256" s="55">
        <f>SUM(C256:N256)</f>
        <v>1</v>
      </c>
    </row>
    <row r="257" spans="1:15" x14ac:dyDescent="0.25">
      <c r="A257" s="166" t="s">
        <v>211</v>
      </c>
      <c r="B257" s="165" t="s">
        <v>205</v>
      </c>
      <c r="C257" s="55">
        <f t="shared" ref="C257:K257" si="129">C255-C256</f>
        <v>0</v>
      </c>
      <c r="D257" s="55">
        <f t="shared" si="129"/>
        <v>0</v>
      </c>
      <c r="E257" s="55">
        <f t="shared" si="129"/>
        <v>0</v>
      </c>
      <c r="F257" s="55">
        <f t="shared" si="129"/>
        <v>0</v>
      </c>
      <c r="G257" s="55">
        <f t="shared" si="129"/>
        <v>0</v>
      </c>
      <c r="H257" s="55">
        <f t="shared" si="129"/>
        <v>0</v>
      </c>
      <c r="I257" s="55">
        <f t="shared" si="129"/>
        <v>-1</v>
      </c>
      <c r="J257" s="55">
        <f t="shared" si="129"/>
        <v>0</v>
      </c>
      <c r="K257" s="55">
        <f t="shared" si="129"/>
        <v>0</v>
      </c>
      <c r="L257" s="55"/>
      <c r="M257" s="55"/>
      <c r="N257" s="55"/>
      <c r="O257" s="55">
        <f>O255-O256</f>
        <v>-1</v>
      </c>
    </row>
    <row r="258" spans="1:15" ht="13.8" thickBot="1" x14ac:dyDescent="0.3">
      <c r="A258" s="163"/>
      <c r="B258" s="164" t="s">
        <v>9</v>
      </c>
      <c r="C258" s="86">
        <v>0</v>
      </c>
      <c r="D258" s="86">
        <v>0</v>
      </c>
      <c r="E258" s="86">
        <v>0</v>
      </c>
      <c r="F258" s="86">
        <v>0</v>
      </c>
      <c r="G258" s="86">
        <v>0</v>
      </c>
      <c r="H258" s="86">
        <v>0</v>
      </c>
      <c r="I258" s="86">
        <f>I257/I256</f>
        <v>-1</v>
      </c>
      <c r="J258" s="86">
        <v>0</v>
      </c>
      <c r="K258" s="86">
        <v>0</v>
      </c>
      <c r="L258" s="86"/>
      <c r="M258" s="86"/>
      <c r="N258" s="86"/>
      <c r="O258" s="86">
        <v>0</v>
      </c>
    </row>
    <row r="259" spans="1:15" x14ac:dyDescent="0.25">
      <c r="A259" s="84"/>
      <c r="B259" s="56">
        <v>2016</v>
      </c>
      <c r="C259" s="77">
        <v>38</v>
      </c>
      <c r="D259" s="77">
        <v>42</v>
      </c>
      <c r="E259" s="77">
        <v>24</v>
      </c>
      <c r="F259" s="77">
        <v>17</v>
      </c>
      <c r="G259" s="77">
        <v>21</v>
      </c>
      <c r="H259" s="77">
        <v>20</v>
      </c>
      <c r="I259" s="77">
        <v>16</v>
      </c>
      <c r="J259" s="77">
        <v>26</v>
      </c>
      <c r="K259" s="77">
        <v>23</v>
      </c>
      <c r="L259" s="77"/>
      <c r="M259" s="77"/>
      <c r="N259" s="77"/>
      <c r="O259" s="56">
        <f>SUM(C259:N259)</f>
        <v>227</v>
      </c>
    </row>
    <row r="260" spans="1:15" x14ac:dyDescent="0.25">
      <c r="A260" s="107" t="s">
        <v>212</v>
      </c>
      <c r="B260" s="55">
        <v>2015</v>
      </c>
      <c r="C260" s="55">
        <v>41</v>
      </c>
      <c r="D260" s="55">
        <v>39</v>
      </c>
      <c r="E260" s="55">
        <v>29</v>
      </c>
      <c r="F260" s="55">
        <v>31</v>
      </c>
      <c r="G260" s="55">
        <v>37</v>
      </c>
      <c r="H260" s="55">
        <v>37</v>
      </c>
      <c r="I260" s="55">
        <v>33</v>
      </c>
      <c r="J260" s="55">
        <v>37</v>
      </c>
      <c r="K260" s="55">
        <v>33</v>
      </c>
      <c r="L260" s="55"/>
      <c r="M260" s="55"/>
      <c r="N260" s="55"/>
      <c r="O260" s="55">
        <f>SUM(C260:N260)</f>
        <v>317</v>
      </c>
    </row>
    <row r="261" spans="1:15" x14ac:dyDescent="0.25">
      <c r="A261" s="84"/>
      <c r="B261" s="165" t="s">
        <v>205</v>
      </c>
      <c r="C261" s="55">
        <f t="shared" ref="C261:K261" si="130">C259-C260</f>
        <v>-3</v>
      </c>
      <c r="D261" s="55">
        <f t="shared" si="130"/>
        <v>3</v>
      </c>
      <c r="E261" s="55">
        <f t="shared" si="130"/>
        <v>-5</v>
      </c>
      <c r="F261" s="55">
        <f t="shared" si="130"/>
        <v>-14</v>
      </c>
      <c r="G261" s="55">
        <f t="shared" si="130"/>
        <v>-16</v>
      </c>
      <c r="H261" s="55">
        <f t="shared" si="130"/>
        <v>-17</v>
      </c>
      <c r="I261" s="55">
        <f t="shared" si="130"/>
        <v>-17</v>
      </c>
      <c r="J261" s="55">
        <f t="shared" si="130"/>
        <v>-11</v>
      </c>
      <c r="K261" s="55">
        <f t="shared" si="130"/>
        <v>-10</v>
      </c>
      <c r="L261" s="55"/>
      <c r="M261" s="55"/>
      <c r="N261" s="55"/>
      <c r="O261" s="55">
        <f>O259-O260</f>
        <v>-90</v>
      </c>
    </row>
    <row r="262" spans="1:15" ht="13.8" thickBot="1" x14ac:dyDescent="0.3">
      <c r="A262" s="163"/>
      <c r="B262" s="164" t="s">
        <v>9</v>
      </c>
      <c r="C262" s="86">
        <f t="shared" ref="C262:K262" si="131">C261/C260</f>
        <v>-7.3170731707317069E-2</v>
      </c>
      <c r="D262" s="86">
        <f t="shared" si="131"/>
        <v>7.6923076923076927E-2</v>
      </c>
      <c r="E262" s="86">
        <f t="shared" si="131"/>
        <v>-0.17241379310344829</v>
      </c>
      <c r="F262" s="86">
        <f t="shared" si="131"/>
        <v>-0.45161290322580644</v>
      </c>
      <c r="G262" s="86">
        <f t="shared" si="131"/>
        <v>-0.43243243243243246</v>
      </c>
      <c r="H262" s="86">
        <f t="shared" si="131"/>
        <v>-0.45945945945945948</v>
      </c>
      <c r="I262" s="86">
        <f t="shared" si="131"/>
        <v>-0.51515151515151514</v>
      </c>
      <c r="J262" s="86">
        <f t="shared" si="131"/>
        <v>-0.29729729729729731</v>
      </c>
      <c r="K262" s="86">
        <f t="shared" si="131"/>
        <v>-0.30303030303030304</v>
      </c>
      <c r="L262" s="86"/>
      <c r="M262" s="86"/>
      <c r="N262" s="86"/>
      <c r="O262" s="86">
        <f>O261/O260</f>
        <v>-0.28391167192429023</v>
      </c>
    </row>
    <row r="263" spans="1:15" x14ac:dyDescent="0.25">
      <c r="A263" s="84"/>
      <c r="B263" s="56">
        <v>2016</v>
      </c>
      <c r="C263" s="77">
        <v>23</v>
      </c>
      <c r="D263" s="77">
        <v>12</v>
      </c>
      <c r="E263" s="77">
        <v>23</v>
      </c>
      <c r="F263" s="77">
        <v>20</v>
      </c>
      <c r="G263" s="77">
        <v>10</v>
      </c>
      <c r="H263" s="77">
        <v>22</v>
      </c>
      <c r="I263" s="77">
        <v>26</v>
      </c>
      <c r="J263" s="77">
        <v>21</v>
      </c>
      <c r="K263" s="77">
        <v>11</v>
      </c>
      <c r="L263" s="77"/>
      <c r="M263" s="77"/>
      <c r="N263" s="77"/>
      <c r="O263" s="56">
        <f>SUM(C263:N263)</f>
        <v>168</v>
      </c>
    </row>
    <row r="264" spans="1:15" x14ac:dyDescent="0.25">
      <c r="A264" s="107" t="s">
        <v>213</v>
      </c>
      <c r="B264" s="55">
        <v>2015</v>
      </c>
      <c r="C264" s="55">
        <v>16</v>
      </c>
      <c r="D264" s="55">
        <v>20</v>
      </c>
      <c r="E264" s="55">
        <v>35</v>
      </c>
      <c r="F264" s="55">
        <v>28</v>
      </c>
      <c r="G264" s="55">
        <v>21</v>
      </c>
      <c r="H264" s="55">
        <v>19</v>
      </c>
      <c r="I264" s="55">
        <v>21</v>
      </c>
      <c r="J264" s="55">
        <v>16</v>
      </c>
      <c r="K264" s="55">
        <v>20</v>
      </c>
      <c r="L264" s="55"/>
      <c r="M264" s="55"/>
      <c r="N264" s="55"/>
      <c r="O264" s="55">
        <f>SUM(C264:N264)</f>
        <v>196</v>
      </c>
    </row>
    <row r="265" spans="1:15" x14ac:dyDescent="0.25">
      <c r="A265" s="107" t="s">
        <v>214</v>
      </c>
      <c r="B265" s="165" t="s">
        <v>205</v>
      </c>
      <c r="C265" s="55">
        <f t="shared" ref="C265:J265" si="132">C263-C264</f>
        <v>7</v>
      </c>
      <c r="D265" s="55">
        <f t="shared" si="132"/>
        <v>-8</v>
      </c>
      <c r="E265" s="55">
        <f t="shared" si="132"/>
        <v>-12</v>
      </c>
      <c r="F265" s="55">
        <f t="shared" si="132"/>
        <v>-8</v>
      </c>
      <c r="G265" s="55">
        <f t="shared" si="132"/>
        <v>-11</v>
      </c>
      <c r="H265" s="55">
        <f t="shared" si="132"/>
        <v>3</v>
      </c>
      <c r="I265" s="55">
        <f t="shared" si="132"/>
        <v>5</v>
      </c>
      <c r="J265" s="55">
        <f t="shared" si="132"/>
        <v>5</v>
      </c>
      <c r="K265" s="55">
        <f>K263-K264</f>
        <v>-9</v>
      </c>
      <c r="L265" s="55"/>
      <c r="M265" s="55"/>
      <c r="N265" s="55"/>
      <c r="O265" s="55">
        <f>O263-O264</f>
        <v>-28</v>
      </c>
    </row>
    <row r="266" spans="1:15" ht="13.8" thickBot="1" x14ac:dyDescent="0.3">
      <c r="A266" s="163" t="s">
        <v>2</v>
      </c>
      <c r="B266" s="164" t="s">
        <v>9</v>
      </c>
      <c r="C266" s="86">
        <f t="shared" ref="C266:K266" si="133">C265/C264</f>
        <v>0.4375</v>
      </c>
      <c r="D266" s="86">
        <f t="shared" si="133"/>
        <v>-0.4</v>
      </c>
      <c r="E266" s="86">
        <f t="shared" si="133"/>
        <v>-0.34285714285714286</v>
      </c>
      <c r="F266" s="86">
        <f t="shared" si="133"/>
        <v>-0.2857142857142857</v>
      </c>
      <c r="G266" s="86">
        <f t="shared" si="133"/>
        <v>-0.52380952380952384</v>
      </c>
      <c r="H266" s="86">
        <f t="shared" si="133"/>
        <v>0.15789473684210525</v>
      </c>
      <c r="I266" s="86">
        <f t="shared" si="133"/>
        <v>0.23809523809523808</v>
      </c>
      <c r="J266" s="86">
        <f t="shared" si="133"/>
        <v>0.3125</v>
      </c>
      <c r="K266" s="86">
        <f t="shared" si="133"/>
        <v>-0.45</v>
      </c>
      <c r="L266" s="86"/>
      <c r="M266" s="86"/>
      <c r="N266" s="86"/>
      <c r="O266" s="86">
        <f>O265/O264</f>
        <v>-0.14285714285714285</v>
      </c>
    </row>
    <row r="267" spans="1:15" x14ac:dyDescent="0.25">
      <c r="A267" s="84"/>
      <c r="B267" s="56">
        <v>2016</v>
      </c>
      <c r="C267" s="77">
        <v>56</v>
      </c>
      <c r="D267" s="77">
        <v>66</v>
      </c>
      <c r="E267" s="77">
        <v>48</v>
      </c>
      <c r="F267" s="77">
        <v>49</v>
      </c>
      <c r="G267" s="77">
        <v>55</v>
      </c>
      <c r="H267" s="77">
        <v>53</v>
      </c>
      <c r="I267" s="77">
        <v>49</v>
      </c>
      <c r="J267" s="77">
        <v>73</v>
      </c>
      <c r="K267" s="77">
        <v>80</v>
      </c>
      <c r="L267" s="77"/>
      <c r="M267" s="77"/>
      <c r="N267" s="77"/>
      <c r="O267" s="56">
        <f>SUM(C267:N267)</f>
        <v>529</v>
      </c>
    </row>
    <row r="268" spans="1:15" x14ac:dyDescent="0.25">
      <c r="A268" s="107" t="s">
        <v>215</v>
      </c>
      <c r="B268" s="55">
        <v>2015</v>
      </c>
      <c r="C268" s="55">
        <v>79</v>
      </c>
      <c r="D268" s="55">
        <v>59</v>
      </c>
      <c r="E268" s="55">
        <v>59</v>
      </c>
      <c r="F268" s="55">
        <v>58</v>
      </c>
      <c r="G268" s="55">
        <v>77</v>
      </c>
      <c r="H268" s="55">
        <v>77</v>
      </c>
      <c r="I268" s="55">
        <v>58</v>
      </c>
      <c r="J268" s="55">
        <v>77</v>
      </c>
      <c r="K268" s="55">
        <v>61</v>
      </c>
      <c r="L268" s="55"/>
      <c r="M268" s="55"/>
      <c r="N268" s="55"/>
      <c r="O268" s="55">
        <f>SUM(C268:N268)</f>
        <v>605</v>
      </c>
    </row>
    <row r="269" spans="1:15" x14ac:dyDescent="0.25">
      <c r="A269" s="84"/>
      <c r="B269" s="165" t="s">
        <v>205</v>
      </c>
      <c r="C269" s="55">
        <f t="shared" ref="C269:K269" si="134">C267-C268</f>
        <v>-23</v>
      </c>
      <c r="D269" s="55">
        <f t="shared" si="134"/>
        <v>7</v>
      </c>
      <c r="E269" s="55">
        <f t="shared" si="134"/>
        <v>-11</v>
      </c>
      <c r="F269" s="55">
        <f t="shared" si="134"/>
        <v>-9</v>
      </c>
      <c r="G269" s="55">
        <f t="shared" si="134"/>
        <v>-22</v>
      </c>
      <c r="H269" s="55">
        <f t="shared" si="134"/>
        <v>-24</v>
      </c>
      <c r="I269" s="55">
        <f t="shared" si="134"/>
        <v>-9</v>
      </c>
      <c r="J269" s="55">
        <f t="shared" si="134"/>
        <v>-4</v>
      </c>
      <c r="K269" s="55">
        <f t="shared" si="134"/>
        <v>19</v>
      </c>
      <c r="L269" s="55"/>
      <c r="M269" s="55"/>
      <c r="N269" s="55"/>
      <c r="O269" s="55">
        <f>O267-O268</f>
        <v>-76</v>
      </c>
    </row>
    <row r="270" spans="1:15" ht="13.8" thickBot="1" x14ac:dyDescent="0.3">
      <c r="A270" s="163"/>
      <c r="B270" s="164" t="s">
        <v>9</v>
      </c>
      <c r="C270" s="86">
        <f t="shared" ref="C270:K270" si="135">C269/C268</f>
        <v>-0.29113924050632911</v>
      </c>
      <c r="D270" s="86">
        <f t="shared" si="135"/>
        <v>0.11864406779661017</v>
      </c>
      <c r="E270" s="86">
        <f t="shared" si="135"/>
        <v>-0.1864406779661017</v>
      </c>
      <c r="F270" s="86">
        <f t="shared" si="135"/>
        <v>-0.15517241379310345</v>
      </c>
      <c r="G270" s="86">
        <f t="shared" si="135"/>
        <v>-0.2857142857142857</v>
      </c>
      <c r="H270" s="86">
        <f t="shared" si="135"/>
        <v>-0.31168831168831168</v>
      </c>
      <c r="I270" s="86">
        <f t="shared" si="135"/>
        <v>-0.15517241379310345</v>
      </c>
      <c r="J270" s="86">
        <f t="shared" si="135"/>
        <v>-5.1948051948051951E-2</v>
      </c>
      <c r="K270" s="86">
        <f t="shared" si="135"/>
        <v>0.31147540983606559</v>
      </c>
      <c r="L270" s="86"/>
      <c r="M270" s="86"/>
      <c r="N270" s="86"/>
      <c r="O270" s="86">
        <f>O269/O268</f>
        <v>-0.12561983471074381</v>
      </c>
    </row>
    <row r="271" spans="1:15" x14ac:dyDescent="0.25">
      <c r="A271" s="84"/>
      <c r="B271" s="56">
        <v>2016</v>
      </c>
      <c r="C271" s="77">
        <v>183</v>
      </c>
      <c r="D271" s="77">
        <v>164</v>
      </c>
      <c r="E271" s="77">
        <v>168</v>
      </c>
      <c r="F271" s="77">
        <v>137</v>
      </c>
      <c r="G271" s="77">
        <v>149</v>
      </c>
      <c r="H271" s="77">
        <v>143</v>
      </c>
      <c r="I271" s="77">
        <v>153</v>
      </c>
      <c r="J271" s="77">
        <v>186</v>
      </c>
      <c r="K271" s="77">
        <v>177</v>
      </c>
      <c r="L271" s="77"/>
      <c r="M271" s="77"/>
      <c r="N271" s="77"/>
      <c r="O271" s="56">
        <f>SUM(C271:N271)</f>
        <v>1460</v>
      </c>
    </row>
    <row r="272" spans="1:15" x14ac:dyDescent="0.25">
      <c r="A272" s="107" t="s">
        <v>216</v>
      </c>
      <c r="B272" s="55">
        <v>2015</v>
      </c>
      <c r="C272" s="55">
        <v>210</v>
      </c>
      <c r="D272" s="55">
        <v>161</v>
      </c>
      <c r="E272" s="55">
        <v>185</v>
      </c>
      <c r="F272" s="55">
        <v>142</v>
      </c>
      <c r="G272" s="55">
        <v>154</v>
      </c>
      <c r="H272" s="55">
        <v>185</v>
      </c>
      <c r="I272" s="55">
        <v>147</v>
      </c>
      <c r="J272" s="55">
        <v>167</v>
      </c>
      <c r="K272" s="55">
        <v>151</v>
      </c>
      <c r="L272" s="55"/>
      <c r="M272" s="55"/>
      <c r="N272" s="55"/>
      <c r="O272" s="55">
        <f>SUM(C272:N272)</f>
        <v>1502</v>
      </c>
    </row>
    <row r="273" spans="1:15" x14ac:dyDescent="0.25">
      <c r="A273" s="107" t="s">
        <v>217</v>
      </c>
      <c r="B273" s="165" t="s">
        <v>205</v>
      </c>
      <c r="C273" s="55">
        <f t="shared" ref="C273:K273" si="136">C271-C272</f>
        <v>-27</v>
      </c>
      <c r="D273" s="55">
        <f t="shared" si="136"/>
        <v>3</v>
      </c>
      <c r="E273" s="55">
        <f t="shared" si="136"/>
        <v>-17</v>
      </c>
      <c r="F273" s="55">
        <f t="shared" si="136"/>
        <v>-5</v>
      </c>
      <c r="G273" s="55">
        <f t="shared" si="136"/>
        <v>-5</v>
      </c>
      <c r="H273" s="55">
        <f t="shared" si="136"/>
        <v>-42</v>
      </c>
      <c r="I273" s="55">
        <f t="shared" si="136"/>
        <v>6</v>
      </c>
      <c r="J273" s="55">
        <f t="shared" si="136"/>
        <v>19</v>
      </c>
      <c r="K273" s="55">
        <f t="shared" si="136"/>
        <v>26</v>
      </c>
      <c r="L273" s="55"/>
      <c r="M273" s="55"/>
      <c r="N273" s="55"/>
      <c r="O273" s="55">
        <f>O271-O272</f>
        <v>-42</v>
      </c>
    </row>
    <row r="274" spans="1:15" ht="13.8" thickBot="1" x14ac:dyDescent="0.3">
      <c r="A274" s="163"/>
      <c r="B274" s="164" t="s">
        <v>9</v>
      </c>
      <c r="C274" s="86">
        <f t="shared" ref="C274:K274" si="137">C273/C272</f>
        <v>-0.12857142857142856</v>
      </c>
      <c r="D274" s="86">
        <f t="shared" si="137"/>
        <v>1.8633540372670808E-2</v>
      </c>
      <c r="E274" s="86">
        <f t="shared" si="137"/>
        <v>-9.1891891891891897E-2</v>
      </c>
      <c r="F274" s="86">
        <f t="shared" si="137"/>
        <v>-3.5211267605633804E-2</v>
      </c>
      <c r="G274" s="86">
        <f t="shared" si="137"/>
        <v>-3.2467532467532464E-2</v>
      </c>
      <c r="H274" s="86">
        <f t="shared" si="137"/>
        <v>-0.22702702702702704</v>
      </c>
      <c r="I274" s="86">
        <f t="shared" si="137"/>
        <v>4.0816326530612242E-2</v>
      </c>
      <c r="J274" s="86">
        <f t="shared" si="137"/>
        <v>0.11377245508982035</v>
      </c>
      <c r="K274" s="86">
        <f t="shared" si="137"/>
        <v>0.17218543046357615</v>
      </c>
      <c r="L274" s="86"/>
      <c r="M274" s="86"/>
      <c r="N274" s="86"/>
      <c r="O274" s="86">
        <f>O273/O272</f>
        <v>-2.7962716378162451E-2</v>
      </c>
    </row>
    <row r="275" spans="1:15" x14ac:dyDescent="0.25">
      <c r="A275" s="84"/>
      <c r="B275" s="56">
        <v>2016</v>
      </c>
      <c r="C275" s="77">
        <v>26</v>
      </c>
      <c r="D275" s="77">
        <v>21</v>
      </c>
      <c r="E275" s="77">
        <v>29</v>
      </c>
      <c r="F275" s="77">
        <v>28</v>
      </c>
      <c r="G275" s="77">
        <v>20</v>
      </c>
      <c r="H275" s="77">
        <v>17</v>
      </c>
      <c r="I275" s="77">
        <v>32</v>
      </c>
      <c r="J275" s="77">
        <v>37</v>
      </c>
      <c r="K275" s="77">
        <v>23</v>
      </c>
      <c r="L275" s="77"/>
      <c r="M275" s="77"/>
      <c r="N275" s="77"/>
      <c r="O275" s="56">
        <f>SUM(C275:N275)</f>
        <v>233</v>
      </c>
    </row>
    <row r="276" spans="1:15" x14ac:dyDescent="0.25">
      <c r="A276" s="107" t="s">
        <v>218</v>
      </c>
      <c r="B276" s="55">
        <v>2015</v>
      </c>
      <c r="C276" s="55">
        <v>24</v>
      </c>
      <c r="D276" s="55">
        <v>24</v>
      </c>
      <c r="E276" s="55">
        <v>27</v>
      </c>
      <c r="F276" s="55">
        <v>31</v>
      </c>
      <c r="G276" s="55">
        <v>28</v>
      </c>
      <c r="H276" s="55">
        <v>27</v>
      </c>
      <c r="I276" s="55">
        <v>32</v>
      </c>
      <c r="J276" s="55">
        <v>24</v>
      </c>
      <c r="K276" s="55">
        <v>21</v>
      </c>
      <c r="L276" s="55"/>
      <c r="M276" s="55"/>
      <c r="N276" s="55"/>
      <c r="O276" s="55">
        <f>SUM(C276:N276)</f>
        <v>238</v>
      </c>
    </row>
    <row r="277" spans="1:15" x14ac:dyDescent="0.25">
      <c r="A277" s="107" t="s">
        <v>219</v>
      </c>
      <c r="B277" s="165" t="s">
        <v>205</v>
      </c>
      <c r="C277" s="55">
        <f t="shared" ref="C277:K277" si="138">C275-C276</f>
        <v>2</v>
      </c>
      <c r="D277" s="55">
        <f t="shared" si="138"/>
        <v>-3</v>
      </c>
      <c r="E277" s="55">
        <f t="shared" si="138"/>
        <v>2</v>
      </c>
      <c r="F277" s="55">
        <f t="shared" si="138"/>
        <v>-3</v>
      </c>
      <c r="G277" s="55">
        <f t="shared" si="138"/>
        <v>-8</v>
      </c>
      <c r="H277" s="55">
        <f t="shared" si="138"/>
        <v>-10</v>
      </c>
      <c r="I277" s="55">
        <f t="shared" si="138"/>
        <v>0</v>
      </c>
      <c r="J277" s="55">
        <f t="shared" si="138"/>
        <v>13</v>
      </c>
      <c r="K277" s="55">
        <f t="shared" si="138"/>
        <v>2</v>
      </c>
      <c r="L277" s="55"/>
      <c r="M277" s="55"/>
      <c r="N277" s="55"/>
      <c r="O277" s="55">
        <f>O275-O276</f>
        <v>-5</v>
      </c>
    </row>
    <row r="278" spans="1:15" ht="13.8" thickBot="1" x14ac:dyDescent="0.3">
      <c r="A278" s="163"/>
      <c r="B278" s="164" t="s">
        <v>9</v>
      </c>
      <c r="C278" s="86">
        <f t="shared" ref="C278:K278" si="139">C277/C276</f>
        <v>8.3333333333333329E-2</v>
      </c>
      <c r="D278" s="86">
        <f t="shared" si="139"/>
        <v>-0.125</v>
      </c>
      <c r="E278" s="86">
        <f t="shared" si="139"/>
        <v>7.407407407407407E-2</v>
      </c>
      <c r="F278" s="86">
        <f t="shared" si="139"/>
        <v>-9.6774193548387094E-2</v>
      </c>
      <c r="G278" s="86">
        <f t="shared" si="139"/>
        <v>-0.2857142857142857</v>
      </c>
      <c r="H278" s="86">
        <f t="shared" si="139"/>
        <v>-0.37037037037037035</v>
      </c>
      <c r="I278" s="86">
        <f t="shared" si="139"/>
        <v>0</v>
      </c>
      <c r="J278" s="86">
        <f t="shared" si="139"/>
        <v>0.54166666666666663</v>
      </c>
      <c r="K278" s="86">
        <f t="shared" si="139"/>
        <v>9.5238095238095233E-2</v>
      </c>
      <c r="L278" s="86"/>
      <c r="M278" s="86"/>
      <c r="N278" s="86"/>
      <c r="O278" s="86">
        <f>O277/O276</f>
        <v>-2.100840336134454E-2</v>
      </c>
    </row>
    <row r="281" spans="1:15" ht="13.8" thickBot="1" x14ac:dyDescent="0.3">
      <c r="A281" s="168" t="s">
        <v>127</v>
      </c>
    </row>
    <row r="282" spans="1:15" ht="13.8" thickBot="1" x14ac:dyDescent="0.3">
      <c r="A282" t="s">
        <v>2</v>
      </c>
      <c r="B282" s="108" t="s">
        <v>191</v>
      </c>
      <c r="C282" s="108" t="s">
        <v>192</v>
      </c>
      <c r="D282" s="108" t="s">
        <v>193</v>
      </c>
      <c r="E282" s="108" t="s">
        <v>194</v>
      </c>
      <c r="F282" s="108" t="s">
        <v>195</v>
      </c>
      <c r="G282" s="108" t="s">
        <v>196</v>
      </c>
      <c r="H282" s="108" t="s">
        <v>197</v>
      </c>
      <c r="I282" s="108" t="s">
        <v>198</v>
      </c>
      <c r="J282" s="108" t="s">
        <v>199</v>
      </c>
      <c r="K282" s="108" t="s">
        <v>200</v>
      </c>
      <c r="L282" s="108" t="s">
        <v>201</v>
      </c>
      <c r="M282" s="108" t="s">
        <v>202</v>
      </c>
      <c r="N282" s="108" t="s">
        <v>203</v>
      </c>
      <c r="O282" s="108" t="s">
        <v>49</v>
      </c>
    </row>
    <row r="283" spans="1:15" x14ac:dyDescent="0.25">
      <c r="A283" s="82"/>
      <c r="B283" s="56">
        <v>2016</v>
      </c>
      <c r="C283" s="56">
        <f t="shared" ref="C283:K283" si="140">SUM(C287+C291+C299+C303+C307+C311+C315)</f>
        <v>903</v>
      </c>
      <c r="D283" s="56">
        <f t="shared" si="140"/>
        <v>886</v>
      </c>
      <c r="E283" s="56">
        <f t="shared" si="140"/>
        <v>852</v>
      </c>
      <c r="F283" s="56">
        <f t="shared" si="140"/>
        <v>701</v>
      </c>
      <c r="G283" s="56">
        <f t="shared" si="140"/>
        <v>863</v>
      </c>
      <c r="H283" s="56">
        <f t="shared" si="140"/>
        <v>755</v>
      </c>
      <c r="I283" s="56">
        <f t="shared" si="140"/>
        <v>707</v>
      </c>
      <c r="J283" s="56">
        <f t="shared" si="140"/>
        <v>836</v>
      </c>
      <c r="K283" s="56">
        <f t="shared" si="140"/>
        <v>774</v>
      </c>
      <c r="L283" s="56"/>
      <c r="M283" s="56"/>
      <c r="N283" s="56"/>
      <c r="O283" s="56">
        <f>SUM(O287+O291+O299+O303+O307+O311+O315)</f>
        <v>7277</v>
      </c>
    </row>
    <row r="284" spans="1:15" x14ac:dyDescent="0.25">
      <c r="A284" s="107" t="s">
        <v>49</v>
      </c>
      <c r="B284" s="55">
        <v>2015</v>
      </c>
      <c r="C284" s="55">
        <f t="shared" ref="C284:H284" si="141">SUM(C288+C292+C296+C300+C304+C308+C312+C316)</f>
        <v>965</v>
      </c>
      <c r="D284" s="55">
        <f t="shared" si="141"/>
        <v>909</v>
      </c>
      <c r="E284" s="55">
        <f t="shared" si="141"/>
        <v>936</v>
      </c>
      <c r="F284" s="55">
        <f t="shared" si="141"/>
        <v>806</v>
      </c>
      <c r="G284" s="55">
        <f t="shared" si="141"/>
        <v>882</v>
      </c>
      <c r="H284" s="55">
        <f t="shared" si="141"/>
        <v>891</v>
      </c>
      <c r="I284" s="55">
        <f>SUM(I288+I292+I296+I300+I304+I308+I312+I316)</f>
        <v>944</v>
      </c>
      <c r="J284" s="55">
        <f>SUM(J288+J292+J296+J300+J304+J308+J312+J316)</f>
        <v>883</v>
      </c>
      <c r="K284" s="55">
        <f>SUM(K288+K292+K296+K300+K304+K308+K312+K316)</f>
        <v>856</v>
      </c>
      <c r="L284" s="55"/>
      <c r="M284" s="55"/>
      <c r="N284" s="55"/>
      <c r="O284" s="55">
        <f>SUM(C284:N284)</f>
        <v>8072</v>
      </c>
    </row>
    <row r="285" spans="1:15" x14ac:dyDescent="0.25">
      <c r="A285" s="107" t="s">
        <v>204</v>
      </c>
      <c r="B285" s="162" t="s">
        <v>205</v>
      </c>
      <c r="C285" s="55">
        <f t="shared" ref="C285:K285" si="142">C283-C284</f>
        <v>-62</v>
      </c>
      <c r="D285" s="55">
        <f t="shared" si="142"/>
        <v>-23</v>
      </c>
      <c r="E285" s="55">
        <f t="shared" si="142"/>
        <v>-84</v>
      </c>
      <c r="F285" s="55">
        <f t="shared" si="142"/>
        <v>-105</v>
      </c>
      <c r="G285" s="55">
        <f t="shared" si="142"/>
        <v>-19</v>
      </c>
      <c r="H285" s="55">
        <f t="shared" si="142"/>
        <v>-136</v>
      </c>
      <c r="I285" s="55">
        <f t="shared" si="142"/>
        <v>-237</v>
      </c>
      <c r="J285" s="55">
        <f t="shared" si="142"/>
        <v>-47</v>
      </c>
      <c r="K285" s="55">
        <f t="shared" si="142"/>
        <v>-82</v>
      </c>
      <c r="L285" s="55"/>
      <c r="M285" s="55"/>
      <c r="N285" s="55"/>
      <c r="O285" s="55">
        <f>O283-O284</f>
        <v>-795</v>
      </c>
    </row>
    <row r="286" spans="1:15" ht="13.8" thickBot="1" x14ac:dyDescent="0.3">
      <c r="A286" s="163"/>
      <c r="B286" s="164" t="s">
        <v>9</v>
      </c>
      <c r="C286" s="86">
        <f t="shared" ref="C286:K286" si="143">C285/C284</f>
        <v>-6.4248704663212433E-2</v>
      </c>
      <c r="D286" s="86">
        <f t="shared" si="143"/>
        <v>-2.5302530253025302E-2</v>
      </c>
      <c r="E286" s="86">
        <f t="shared" si="143"/>
        <v>-8.9743589743589744E-2</v>
      </c>
      <c r="F286" s="86">
        <f t="shared" si="143"/>
        <v>-0.13027295285359802</v>
      </c>
      <c r="G286" s="86">
        <f t="shared" si="143"/>
        <v>-2.1541950113378686E-2</v>
      </c>
      <c r="H286" s="86">
        <f t="shared" si="143"/>
        <v>-0.1526374859708193</v>
      </c>
      <c r="I286" s="86">
        <f t="shared" si="143"/>
        <v>-0.2510593220338983</v>
      </c>
      <c r="J286" s="86">
        <f t="shared" si="143"/>
        <v>-5.3227633069082674E-2</v>
      </c>
      <c r="K286" s="86">
        <f t="shared" si="143"/>
        <v>-9.5794392523364483E-2</v>
      </c>
      <c r="L286" s="86"/>
      <c r="M286" s="86"/>
      <c r="N286" s="86"/>
      <c r="O286" s="86">
        <f>O285/O284</f>
        <v>-9.848860257680872E-2</v>
      </c>
    </row>
    <row r="287" spans="1:15" x14ac:dyDescent="0.25">
      <c r="A287" s="84"/>
      <c r="B287" s="56">
        <v>2016</v>
      </c>
      <c r="C287" s="56">
        <v>4</v>
      </c>
      <c r="D287" s="56">
        <v>11</v>
      </c>
      <c r="E287" s="56">
        <v>11</v>
      </c>
      <c r="F287" s="56">
        <v>6</v>
      </c>
      <c r="G287" s="56">
        <v>11</v>
      </c>
      <c r="H287" s="56">
        <v>6</v>
      </c>
      <c r="I287" s="56">
        <v>12</v>
      </c>
      <c r="J287" s="56">
        <v>8</v>
      </c>
      <c r="K287" s="56">
        <v>5</v>
      </c>
      <c r="L287" s="56"/>
      <c r="M287" s="56"/>
      <c r="N287" s="56"/>
      <c r="O287" s="56">
        <f>SUM(C287:N287)</f>
        <v>74</v>
      </c>
    </row>
    <row r="288" spans="1:15" x14ac:dyDescent="0.25">
      <c r="A288" s="107" t="s">
        <v>206</v>
      </c>
      <c r="B288" s="55">
        <v>2015</v>
      </c>
      <c r="C288" s="55">
        <v>14</v>
      </c>
      <c r="D288" s="55">
        <v>11</v>
      </c>
      <c r="E288" s="55">
        <v>10</v>
      </c>
      <c r="F288" s="55">
        <v>12</v>
      </c>
      <c r="G288" s="55">
        <v>9</v>
      </c>
      <c r="H288" s="55">
        <v>6</v>
      </c>
      <c r="I288" s="55">
        <v>8</v>
      </c>
      <c r="J288" s="55">
        <v>13</v>
      </c>
      <c r="K288" s="55">
        <v>9</v>
      </c>
      <c r="L288" s="55"/>
      <c r="M288" s="55"/>
      <c r="N288" s="55"/>
      <c r="O288" s="55">
        <f>SUM(C288:N288)</f>
        <v>92</v>
      </c>
    </row>
    <row r="289" spans="1:15" x14ac:dyDescent="0.25">
      <c r="A289" s="107" t="s">
        <v>207</v>
      </c>
      <c r="B289" s="165" t="s">
        <v>205</v>
      </c>
      <c r="C289" s="55">
        <f t="shared" ref="C289:K289" si="144">C287-C288</f>
        <v>-10</v>
      </c>
      <c r="D289" s="55">
        <f t="shared" si="144"/>
        <v>0</v>
      </c>
      <c r="E289" s="55">
        <f t="shared" si="144"/>
        <v>1</v>
      </c>
      <c r="F289" s="55">
        <f t="shared" si="144"/>
        <v>-6</v>
      </c>
      <c r="G289" s="55">
        <f t="shared" si="144"/>
        <v>2</v>
      </c>
      <c r="H289" s="55">
        <f t="shared" si="144"/>
        <v>0</v>
      </c>
      <c r="I289" s="55">
        <f t="shared" si="144"/>
        <v>4</v>
      </c>
      <c r="J289" s="55">
        <f t="shared" si="144"/>
        <v>-5</v>
      </c>
      <c r="K289" s="55">
        <f t="shared" si="144"/>
        <v>-4</v>
      </c>
      <c r="L289" s="55"/>
      <c r="M289" s="55"/>
      <c r="N289" s="55"/>
      <c r="O289" s="55">
        <f>O287-O288</f>
        <v>-18</v>
      </c>
    </row>
    <row r="290" spans="1:15" ht="13.8" thickBot="1" x14ac:dyDescent="0.3">
      <c r="A290" s="163"/>
      <c r="B290" s="164" t="s">
        <v>9</v>
      </c>
      <c r="C290" s="86">
        <f t="shared" ref="C290:K290" si="145">C289/C288</f>
        <v>-0.7142857142857143</v>
      </c>
      <c r="D290" s="86">
        <f t="shared" si="145"/>
        <v>0</v>
      </c>
      <c r="E290" s="86">
        <f t="shared" si="145"/>
        <v>0.1</v>
      </c>
      <c r="F290" s="86">
        <f t="shared" si="145"/>
        <v>-0.5</v>
      </c>
      <c r="G290" s="86">
        <f t="shared" si="145"/>
        <v>0.22222222222222221</v>
      </c>
      <c r="H290" s="86">
        <f t="shared" si="145"/>
        <v>0</v>
      </c>
      <c r="I290" s="86">
        <f t="shared" si="145"/>
        <v>0.5</v>
      </c>
      <c r="J290" s="86">
        <f t="shared" si="145"/>
        <v>-0.38461538461538464</v>
      </c>
      <c r="K290" s="86">
        <f t="shared" si="145"/>
        <v>-0.44444444444444442</v>
      </c>
      <c r="L290" s="86"/>
      <c r="M290" s="86"/>
      <c r="N290" s="86"/>
      <c r="O290" s="86">
        <f>O289/O288</f>
        <v>-0.19565217391304349</v>
      </c>
    </row>
    <row r="291" spans="1:15" x14ac:dyDescent="0.25">
      <c r="A291" s="84"/>
      <c r="B291" s="56">
        <v>2016</v>
      </c>
      <c r="C291" s="77">
        <v>2</v>
      </c>
      <c r="D291" s="77">
        <v>2</v>
      </c>
      <c r="E291" s="77">
        <v>1</v>
      </c>
      <c r="F291" s="77">
        <v>6</v>
      </c>
      <c r="G291" s="77">
        <v>5</v>
      </c>
      <c r="H291" s="77">
        <v>5</v>
      </c>
      <c r="I291" s="77">
        <v>3</v>
      </c>
      <c r="J291" s="77">
        <v>2</v>
      </c>
      <c r="K291" s="77">
        <v>5</v>
      </c>
      <c r="L291" s="77"/>
      <c r="M291" s="77"/>
      <c r="N291" s="77"/>
      <c r="O291" s="56">
        <f>SUM(C291:N291)</f>
        <v>31</v>
      </c>
    </row>
    <row r="292" spans="1:15" x14ac:dyDescent="0.25">
      <c r="A292" s="166" t="s">
        <v>208</v>
      </c>
      <c r="B292" s="55">
        <v>2015</v>
      </c>
      <c r="C292" s="55">
        <v>5</v>
      </c>
      <c r="D292" s="55">
        <v>6</v>
      </c>
      <c r="E292" s="55">
        <v>6</v>
      </c>
      <c r="F292" s="55">
        <v>2</v>
      </c>
      <c r="G292" s="55">
        <v>2</v>
      </c>
      <c r="H292" s="55">
        <v>2</v>
      </c>
      <c r="I292" s="55">
        <v>0</v>
      </c>
      <c r="J292" s="55">
        <v>6</v>
      </c>
      <c r="K292" s="55">
        <v>8</v>
      </c>
      <c r="L292" s="55"/>
      <c r="M292" s="55"/>
      <c r="N292" s="55"/>
      <c r="O292" s="55">
        <f>SUM(C292:N292)</f>
        <v>37</v>
      </c>
    </row>
    <row r="293" spans="1:15" x14ac:dyDescent="0.25">
      <c r="A293" s="107" t="s">
        <v>209</v>
      </c>
      <c r="B293" s="165" t="s">
        <v>205</v>
      </c>
      <c r="C293" s="55">
        <f t="shared" ref="C293:K293" si="146">C291-C292</f>
        <v>-3</v>
      </c>
      <c r="D293" s="55">
        <f t="shared" si="146"/>
        <v>-4</v>
      </c>
      <c r="E293" s="55">
        <f t="shared" si="146"/>
        <v>-5</v>
      </c>
      <c r="F293" s="55">
        <f t="shared" si="146"/>
        <v>4</v>
      </c>
      <c r="G293" s="55">
        <f t="shared" si="146"/>
        <v>3</v>
      </c>
      <c r="H293" s="55">
        <f t="shared" si="146"/>
        <v>3</v>
      </c>
      <c r="I293" s="55">
        <f t="shared" si="146"/>
        <v>3</v>
      </c>
      <c r="J293" s="55">
        <f t="shared" si="146"/>
        <v>-4</v>
      </c>
      <c r="K293" s="55">
        <f t="shared" si="146"/>
        <v>-3</v>
      </c>
      <c r="L293" s="55"/>
      <c r="M293" s="55"/>
      <c r="N293" s="55"/>
      <c r="O293" s="55">
        <f>O291-O292</f>
        <v>-6</v>
      </c>
    </row>
    <row r="294" spans="1:15" ht="13.8" thickBot="1" x14ac:dyDescent="0.3">
      <c r="A294" s="163"/>
      <c r="B294" s="164" t="s">
        <v>9</v>
      </c>
      <c r="C294" s="86">
        <f t="shared" ref="C294:K294" si="147">C293/C292</f>
        <v>-0.6</v>
      </c>
      <c r="D294" s="86">
        <f t="shared" si="147"/>
        <v>-0.66666666666666663</v>
      </c>
      <c r="E294" s="86">
        <f t="shared" si="147"/>
        <v>-0.83333333333333337</v>
      </c>
      <c r="F294" s="86">
        <f t="shared" si="147"/>
        <v>2</v>
      </c>
      <c r="G294" s="86">
        <f t="shared" si="147"/>
        <v>1.5</v>
      </c>
      <c r="H294" s="86">
        <f t="shared" si="147"/>
        <v>1.5</v>
      </c>
      <c r="I294" s="86">
        <v>0</v>
      </c>
      <c r="J294" s="86">
        <f t="shared" si="147"/>
        <v>-0.66666666666666663</v>
      </c>
      <c r="K294" s="86">
        <f t="shared" si="147"/>
        <v>-0.375</v>
      </c>
      <c r="L294" s="86"/>
      <c r="M294" s="86"/>
      <c r="N294" s="86"/>
      <c r="O294" s="86">
        <f>O293/O292</f>
        <v>-0.16216216216216217</v>
      </c>
    </row>
    <row r="295" spans="1:15" x14ac:dyDescent="0.25">
      <c r="A295" s="84"/>
      <c r="B295" s="56">
        <v>2016</v>
      </c>
      <c r="C295" s="77">
        <v>0</v>
      </c>
      <c r="D295" s="77">
        <v>0</v>
      </c>
      <c r="E295" s="77">
        <v>0</v>
      </c>
      <c r="F295" s="77">
        <v>0</v>
      </c>
      <c r="G295" s="77">
        <v>0</v>
      </c>
      <c r="H295" s="77">
        <v>0</v>
      </c>
      <c r="I295" s="77">
        <v>0</v>
      </c>
      <c r="J295" s="77">
        <v>0</v>
      </c>
      <c r="K295" s="77">
        <v>0</v>
      </c>
      <c r="L295" s="77"/>
      <c r="M295" s="77"/>
      <c r="N295" s="77"/>
      <c r="O295" s="56">
        <f>SUM(C295:N295)</f>
        <v>0</v>
      </c>
    </row>
    <row r="296" spans="1:15" x14ac:dyDescent="0.25">
      <c r="A296" s="166" t="s">
        <v>210</v>
      </c>
      <c r="B296" s="55">
        <v>2015</v>
      </c>
      <c r="C296" s="55">
        <v>0</v>
      </c>
      <c r="D296" s="55">
        <v>0</v>
      </c>
      <c r="E296" s="55">
        <v>0</v>
      </c>
      <c r="F296" s="55">
        <v>0</v>
      </c>
      <c r="G296" s="55">
        <v>0</v>
      </c>
      <c r="H296" s="55">
        <v>0</v>
      </c>
      <c r="I296" s="55">
        <v>0</v>
      </c>
      <c r="J296" s="55">
        <v>0</v>
      </c>
      <c r="K296" s="55">
        <v>0</v>
      </c>
      <c r="L296" s="55"/>
      <c r="M296" s="55"/>
      <c r="N296" s="55"/>
      <c r="O296" s="55">
        <f>SUM(C296:N296)</f>
        <v>0</v>
      </c>
    </row>
    <row r="297" spans="1:15" x14ac:dyDescent="0.25">
      <c r="A297" s="166" t="s">
        <v>211</v>
      </c>
      <c r="B297" s="165" t="s">
        <v>205</v>
      </c>
      <c r="C297" s="55">
        <f t="shared" ref="C297:K297" si="148">C295-C296</f>
        <v>0</v>
      </c>
      <c r="D297" s="55">
        <f t="shared" si="148"/>
        <v>0</v>
      </c>
      <c r="E297" s="55">
        <f t="shared" si="148"/>
        <v>0</v>
      </c>
      <c r="F297" s="55">
        <f t="shared" si="148"/>
        <v>0</v>
      </c>
      <c r="G297" s="55">
        <f t="shared" si="148"/>
        <v>0</v>
      </c>
      <c r="H297" s="55">
        <f t="shared" si="148"/>
        <v>0</v>
      </c>
      <c r="I297" s="55">
        <f t="shared" si="148"/>
        <v>0</v>
      </c>
      <c r="J297" s="55">
        <f t="shared" si="148"/>
        <v>0</v>
      </c>
      <c r="K297" s="55">
        <f t="shared" si="148"/>
        <v>0</v>
      </c>
      <c r="L297" s="55"/>
      <c r="M297" s="55"/>
      <c r="N297" s="55"/>
      <c r="O297" s="55">
        <f>O295-O296</f>
        <v>0</v>
      </c>
    </row>
    <row r="298" spans="1:15" ht="13.8" thickBot="1" x14ac:dyDescent="0.3">
      <c r="A298" s="163"/>
      <c r="B298" s="164" t="s">
        <v>9</v>
      </c>
      <c r="C298" s="86">
        <v>0</v>
      </c>
      <c r="D298" s="86">
        <v>0</v>
      </c>
      <c r="E298" s="86">
        <v>0</v>
      </c>
      <c r="F298" s="86">
        <v>0</v>
      </c>
      <c r="G298" s="86">
        <v>0</v>
      </c>
      <c r="H298" s="86">
        <v>0</v>
      </c>
      <c r="I298" s="86">
        <v>0</v>
      </c>
      <c r="J298" s="86">
        <v>0</v>
      </c>
      <c r="K298" s="86">
        <v>0</v>
      </c>
      <c r="L298" s="86"/>
      <c r="M298" s="86"/>
      <c r="N298" s="86"/>
      <c r="O298" s="86">
        <v>0</v>
      </c>
    </row>
    <row r="299" spans="1:15" x14ac:dyDescent="0.25">
      <c r="A299" s="84"/>
      <c r="B299" s="56">
        <v>2016</v>
      </c>
      <c r="C299" s="77">
        <v>110</v>
      </c>
      <c r="D299" s="77">
        <v>78</v>
      </c>
      <c r="E299" s="77">
        <v>72</v>
      </c>
      <c r="F299" s="77">
        <v>63</v>
      </c>
      <c r="G299" s="77">
        <v>70</v>
      </c>
      <c r="H299" s="77">
        <v>62</v>
      </c>
      <c r="I299" s="77">
        <v>55</v>
      </c>
      <c r="J299" s="77">
        <v>50</v>
      </c>
      <c r="K299" s="77">
        <v>41</v>
      </c>
      <c r="L299" s="77"/>
      <c r="M299" s="77"/>
      <c r="N299" s="77"/>
      <c r="O299" s="56">
        <f>SUM(C299:N299)</f>
        <v>601</v>
      </c>
    </row>
    <row r="300" spans="1:15" x14ac:dyDescent="0.25">
      <c r="A300" s="107" t="s">
        <v>212</v>
      </c>
      <c r="B300" s="55">
        <v>2015</v>
      </c>
      <c r="C300" s="55">
        <v>78</v>
      </c>
      <c r="D300" s="55">
        <v>70</v>
      </c>
      <c r="E300" s="55">
        <v>96</v>
      </c>
      <c r="F300" s="55">
        <v>75</v>
      </c>
      <c r="G300" s="55">
        <v>89</v>
      </c>
      <c r="H300" s="55">
        <v>86</v>
      </c>
      <c r="I300" s="55">
        <v>92</v>
      </c>
      <c r="J300" s="55">
        <v>89</v>
      </c>
      <c r="K300" s="55">
        <v>69</v>
      </c>
      <c r="L300" s="55"/>
      <c r="M300" s="55"/>
      <c r="N300" s="55"/>
      <c r="O300" s="55">
        <f>SUM(C300:N300)</f>
        <v>744</v>
      </c>
    </row>
    <row r="301" spans="1:15" x14ac:dyDescent="0.25">
      <c r="A301" s="84"/>
      <c r="B301" s="165" t="s">
        <v>205</v>
      </c>
      <c r="C301" s="55">
        <f t="shared" ref="C301:K301" si="149">C299-C300</f>
        <v>32</v>
      </c>
      <c r="D301" s="55">
        <f t="shared" si="149"/>
        <v>8</v>
      </c>
      <c r="E301" s="55">
        <f t="shared" si="149"/>
        <v>-24</v>
      </c>
      <c r="F301" s="55">
        <f t="shared" si="149"/>
        <v>-12</v>
      </c>
      <c r="G301" s="55">
        <f t="shared" si="149"/>
        <v>-19</v>
      </c>
      <c r="H301" s="55">
        <f t="shared" si="149"/>
        <v>-24</v>
      </c>
      <c r="I301" s="55">
        <f t="shared" si="149"/>
        <v>-37</v>
      </c>
      <c r="J301" s="55">
        <f t="shared" si="149"/>
        <v>-39</v>
      </c>
      <c r="K301" s="55">
        <f t="shared" si="149"/>
        <v>-28</v>
      </c>
      <c r="L301" s="55"/>
      <c r="M301" s="55"/>
      <c r="N301" s="55"/>
      <c r="O301" s="55">
        <f>O299-O300</f>
        <v>-143</v>
      </c>
    </row>
    <row r="302" spans="1:15" ht="13.8" thickBot="1" x14ac:dyDescent="0.3">
      <c r="A302" s="163"/>
      <c r="B302" s="164" t="s">
        <v>9</v>
      </c>
      <c r="C302" s="86">
        <f t="shared" ref="C302:K302" si="150">C301/C300</f>
        <v>0.41025641025641024</v>
      </c>
      <c r="D302" s="86">
        <f t="shared" si="150"/>
        <v>0.11428571428571428</v>
      </c>
      <c r="E302" s="86">
        <f t="shared" si="150"/>
        <v>-0.25</v>
      </c>
      <c r="F302" s="86">
        <f t="shared" si="150"/>
        <v>-0.16</v>
      </c>
      <c r="G302" s="86">
        <f t="shared" si="150"/>
        <v>-0.21348314606741572</v>
      </c>
      <c r="H302" s="86">
        <f t="shared" si="150"/>
        <v>-0.27906976744186046</v>
      </c>
      <c r="I302" s="86">
        <f t="shared" si="150"/>
        <v>-0.40217391304347827</v>
      </c>
      <c r="J302" s="86">
        <f t="shared" si="150"/>
        <v>-0.43820224719101125</v>
      </c>
      <c r="K302" s="86">
        <f t="shared" si="150"/>
        <v>-0.40579710144927539</v>
      </c>
      <c r="L302" s="86"/>
      <c r="M302" s="86"/>
      <c r="N302" s="86"/>
      <c r="O302" s="86">
        <f>O301/O300</f>
        <v>-0.19220430107526881</v>
      </c>
    </row>
    <row r="303" spans="1:15" x14ac:dyDescent="0.25">
      <c r="A303" s="84"/>
      <c r="B303" s="56">
        <v>2016</v>
      </c>
      <c r="C303" s="77">
        <v>28</v>
      </c>
      <c r="D303" s="77">
        <v>34</v>
      </c>
      <c r="E303" s="77">
        <v>32</v>
      </c>
      <c r="F303" s="77">
        <v>28</v>
      </c>
      <c r="G303" s="77">
        <v>38</v>
      </c>
      <c r="H303" s="77">
        <v>32</v>
      </c>
      <c r="I303" s="77">
        <v>36</v>
      </c>
      <c r="J303" s="77">
        <v>28</v>
      </c>
      <c r="K303" s="77">
        <v>39</v>
      </c>
      <c r="L303" s="77"/>
      <c r="M303" s="77"/>
      <c r="N303" s="77"/>
      <c r="O303" s="56">
        <f>SUM(C303:N303)</f>
        <v>295</v>
      </c>
    </row>
    <row r="304" spans="1:15" x14ac:dyDescent="0.25">
      <c r="A304" s="107" t="s">
        <v>213</v>
      </c>
      <c r="B304" s="55">
        <v>2015</v>
      </c>
      <c r="C304" s="55">
        <v>21</v>
      </c>
      <c r="D304" s="55">
        <v>23</v>
      </c>
      <c r="E304" s="55">
        <v>23</v>
      </c>
      <c r="F304" s="55">
        <v>26</v>
      </c>
      <c r="G304" s="55">
        <v>35</v>
      </c>
      <c r="H304" s="55">
        <v>31</v>
      </c>
      <c r="I304" s="55">
        <v>21</v>
      </c>
      <c r="J304" s="55">
        <v>24</v>
      </c>
      <c r="K304" s="55">
        <v>17</v>
      </c>
      <c r="L304" s="55"/>
      <c r="M304" s="55"/>
      <c r="N304" s="55"/>
      <c r="O304" s="55">
        <f>SUM(C304:N304)</f>
        <v>221</v>
      </c>
    </row>
    <row r="305" spans="1:15" x14ac:dyDescent="0.25">
      <c r="A305" s="107" t="s">
        <v>214</v>
      </c>
      <c r="B305" s="165" t="s">
        <v>205</v>
      </c>
      <c r="C305" s="55">
        <f t="shared" ref="C305:K305" si="151">C303-C304</f>
        <v>7</v>
      </c>
      <c r="D305" s="55">
        <f t="shared" si="151"/>
        <v>11</v>
      </c>
      <c r="E305" s="55">
        <f t="shared" si="151"/>
        <v>9</v>
      </c>
      <c r="F305" s="55">
        <f t="shared" si="151"/>
        <v>2</v>
      </c>
      <c r="G305" s="55">
        <f t="shared" si="151"/>
        <v>3</v>
      </c>
      <c r="H305" s="55">
        <f t="shared" si="151"/>
        <v>1</v>
      </c>
      <c r="I305" s="55">
        <f t="shared" si="151"/>
        <v>15</v>
      </c>
      <c r="J305" s="55">
        <f t="shared" si="151"/>
        <v>4</v>
      </c>
      <c r="K305" s="55">
        <f t="shared" si="151"/>
        <v>22</v>
      </c>
      <c r="L305" s="55"/>
      <c r="M305" s="55"/>
      <c r="N305" s="55"/>
      <c r="O305" s="55">
        <f>O303-O304</f>
        <v>74</v>
      </c>
    </row>
    <row r="306" spans="1:15" ht="13.8" thickBot="1" x14ac:dyDescent="0.3">
      <c r="A306" s="163" t="s">
        <v>2</v>
      </c>
      <c r="B306" s="164" t="s">
        <v>9</v>
      </c>
      <c r="C306" s="86">
        <f t="shared" ref="C306:K306" si="152">C305/C304</f>
        <v>0.33333333333333331</v>
      </c>
      <c r="D306" s="86">
        <f t="shared" si="152"/>
        <v>0.47826086956521741</v>
      </c>
      <c r="E306" s="86">
        <f t="shared" si="152"/>
        <v>0.39130434782608697</v>
      </c>
      <c r="F306" s="86">
        <f t="shared" si="152"/>
        <v>7.6923076923076927E-2</v>
      </c>
      <c r="G306" s="86">
        <f t="shared" si="152"/>
        <v>8.5714285714285715E-2</v>
      </c>
      <c r="H306" s="86">
        <f t="shared" si="152"/>
        <v>3.2258064516129031E-2</v>
      </c>
      <c r="I306" s="86">
        <f t="shared" si="152"/>
        <v>0.7142857142857143</v>
      </c>
      <c r="J306" s="86">
        <f t="shared" si="152"/>
        <v>0.16666666666666666</v>
      </c>
      <c r="K306" s="86">
        <f t="shared" si="152"/>
        <v>1.2941176470588236</v>
      </c>
      <c r="L306" s="86"/>
      <c r="M306" s="86"/>
      <c r="N306" s="86"/>
      <c r="O306" s="86">
        <f>O305/O304</f>
        <v>0.33484162895927599</v>
      </c>
    </row>
    <row r="307" spans="1:15" x14ac:dyDescent="0.25">
      <c r="A307" s="84"/>
      <c r="B307" s="56">
        <v>2016</v>
      </c>
      <c r="C307" s="77">
        <v>147</v>
      </c>
      <c r="D307" s="77">
        <v>161</v>
      </c>
      <c r="E307" s="77">
        <v>106</v>
      </c>
      <c r="F307" s="77">
        <v>132</v>
      </c>
      <c r="G307" s="77">
        <v>139</v>
      </c>
      <c r="H307" s="77">
        <v>137</v>
      </c>
      <c r="I307" s="77">
        <v>116</v>
      </c>
      <c r="J307" s="77">
        <v>135</v>
      </c>
      <c r="K307" s="77">
        <v>128</v>
      </c>
      <c r="L307" s="77"/>
      <c r="M307" s="77"/>
      <c r="N307" s="77"/>
      <c r="O307" s="56">
        <f>SUM(C307:N307)</f>
        <v>1201</v>
      </c>
    </row>
    <row r="308" spans="1:15" x14ac:dyDescent="0.25">
      <c r="A308" s="107" t="s">
        <v>215</v>
      </c>
      <c r="B308" s="55">
        <v>2015</v>
      </c>
      <c r="C308" s="55">
        <v>159</v>
      </c>
      <c r="D308" s="55">
        <v>138</v>
      </c>
      <c r="E308" s="55">
        <v>163</v>
      </c>
      <c r="F308" s="55">
        <v>145</v>
      </c>
      <c r="G308" s="55">
        <v>128</v>
      </c>
      <c r="H308" s="55">
        <v>136</v>
      </c>
      <c r="I308" s="55">
        <v>164</v>
      </c>
      <c r="J308" s="55">
        <v>137</v>
      </c>
      <c r="K308" s="55">
        <v>141</v>
      </c>
      <c r="L308" s="55"/>
      <c r="M308" s="55"/>
      <c r="N308" s="55"/>
      <c r="O308" s="55">
        <f>SUM(C308:N308)</f>
        <v>1311</v>
      </c>
    </row>
    <row r="309" spans="1:15" x14ac:dyDescent="0.25">
      <c r="A309" s="84"/>
      <c r="B309" s="165" t="s">
        <v>205</v>
      </c>
      <c r="C309" s="55">
        <f t="shared" ref="C309:J309" si="153">C307-C308</f>
        <v>-12</v>
      </c>
      <c r="D309" s="55">
        <f t="shared" si="153"/>
        <v>23</v>
      </c>
      <c r="E309" s="55">
        <f t="shared" si="153"/>
        <v>-57</v>
      </c>
      <c r="F309" s="55">
        <f t="shared" si="153"/>
        <v>-13</v>
      </c>
      <c r="G309" s="55">
        <f t="shared" si="153"/>
        <v>11</v>
      </c>
      <c r="H309" s="55">
        <f t="shared" si="153"/>
        <v>1</v>
      </c>
      <c r="I309" s="55">
        <f t="shared" si="153"/>
        <v>-48</v>
      </c>
      <c r="J309" s="55">
        <f t="shared" si="153"/>
        <v>-2</v>
      </c>
      <c r="K309" s="55">
        <f>K307-K308</f>
        <v>-13</v>
      </c>
      <c r="L309" s="55"/>
      <c r="M309" s="55"/>
      <c r="N309" s="55"/>
      <c r="O309" s="55">
        <f>O307-O308</f>
        <v>-110</v>
      </c>
    </row>
    <row r="310" spans="1:15" ht="13.8" thickBot="1" x14ac:dyDescent="0.3">
      <c r="A310" s="163"/>
      <c r="B310" s="164" t="s">
        <v>9</v>
      </c>
      <c r="C310" s="86">
        <f t="shared" ref="C310:K310" si="154">C309/C308</f>
        <v>-7.5471698113207544E-2</v>
      </c>
      <c r="D310" s="86">
        <f t="shared" si="154"/>
        <v>0.16666666666666666</v>
      </c>
      <c r="E310" s="86">
        <f t="shared" si="154"/>
        <v>-0.34969325153374231</v>
      </c>
      <c r="F310" s="86">
        <f t="shared" si="154"/>
        <v>-8.9655172413793102E-2</v>
      </c>
      <c r="G310" s="86">
        <f t="shared" si="154"/>
        <v>8.59375E-2</v>
      </c>
      <c r="H310" s="86">
        <f t="shared" si="154"/>
        <v>7.3529411764705881E-3</v>
      </c>
      <c r="I310" s="86">
        <f t="shared" si="154"/>
        <v>-0.29268292682926828</v>
      </c>
      <c r="J310" s="86">
        <f t="shared" si="154"/>
        <v>-1.4598540145985401E-2</v>
      </c>
      <c r="K310" s="86">
        <f t="shared" si="154"/>
        <v>-9.2198581560283682E-2</v>
      </c>
      <c r="L310" s="86"/>
      <c r="M310" s="86"/>
      <c r="N310" s="86"/>
      <c r="O310" s="86">
        <f>O309/O308</f>
        <v>-8.3905415713196027E-2</v>
      </c>
    </row>
    <row r="311" spans="1:15" x14ac:dyDescent="0.25">
      <c r="A311" s="84"/>
      <c r="B311" s="56">
        <v>2016</v>
      </c>
      <c r="C311" s="77">
        <v>483</v>
      </c>
      <c r="D311" s="77">
        <v>477</v>
      </c>
      <c r="E311" s="77">
        <v>516</v>
      </c>
      <c r="F311" s="77">
        <v>358</v>
      </c>
      <c r="G311" s="77">
        <v>495</v>
      </c>
      <c r="H311" s="77">
        <v>402</v>
      </c>
      <c r="I311" s="77">
        <v>371</v>
      </c>
      <c r="J311" s="77">
        <v>491</v>
      </c>
      <c r="K311" s="77">
        <v>433</v>
      </c>
      <c r="L311" s="77"/>
      <c r="M311" s="77"/>
      <c r="N311" s="77"/>
      <c r="O311" s="56">
        <f>SUM(C311:N311)</f>
        <v>4026</v>
      </c>
    </row>
    <row r="312" spans="1:15" x14ac:dyDescent="0.25">
      <c r="A312" s="107" t="s">
        <v>216</v>
      </c>
      <c r="B312" s="55">
        <v>2015</v>
      </c>
      <c r="C312" s="55">
        <v>543</v>
      </c>
      <c r="D312" s="55">
        <v>527</v>
      </c>
      <c r="E312" s="55">
        <v>521</v>
      </c>
      <c r="F312" s="55">
        <v>418</v>
      </c>
      <c r="G312" s="55">
        <v>501</v>
      </c>
      <c r="H312" s="55">
        <v>503</v>
      </c>
      <c r="I312" s="55">
        <v>521</v>
      </c>
      <c r="J312" s="212">
        <v>480</v>
      </c>
      <c r="K312" s="55">
        <v>486</v>
      </c>
      <c r="L312" s="55"/>
      <c r="M312" s="55"/>
      <c r="N312" s="55"/>
      <c r="O312" s="55">
        <f>SUM(C312:N312)</f>
        <v>4500</v>
      </c>
    </row>
    <row r="313" spans="1:15" x14ac:dyDescent="0.25">
      <c r="A313" s="107" t="s">
        <v>217</v>
      </c>
      <c r="B313" s="165" t="s">
        <v>205</v>
      </c>
      <c r="C313" s="55">
        <f t="shared" ref="C313:K313" si="155">C311-C312</f>
        <v>-60</v>
      </c>
      <c r="D313" s="55">
        <f t="shared" si="155"/>
        <v>-50</v>
      </c>
      <c r="E313" s="55">
        <f t="shared" si="155"/>
        <v>-5</v>
      </c>
      <c r="F313" s="55">
        <f t="shared" si="155"/>
        <v>-60</v>
      </c>
      <c r="G313" s="55">
        <f t="shared" si="155"/>
        <v>-6</v>
      </c>
      <c r="H313" s="55">
        <f t="shared" si="155"/>
        <v>-101</v>
      </c>
      <c r="I313" s="55">
        <f t="shared" si="155"/>
        <v>-150</v>
      </c>
      <c r="J313" s="55">
        <f t="shared" si="155"/>
        <v>11</v>
      </c>
      <c r="K313" s="55">
        <f t="shared" si="155"/>
        <v>-53</v>
      </c>
      <c r="L313" s="55"/>
      <c r="M313" s="55"/>
      <c r="N313" s="55"/>
      <c r="O313" s="55">
        <f>O311-O312</f>
        <v>-474</v>
      </c>
    </row>
    <row r="314" spans="1:15" ht="13.8" thickBot="1" x14ac:dyDescent="0.3">
      <c r="A314" s="163"/>
      <c r="B314" s="164" t="s">
        <v>9</v>
      </c>
      <c r="C314" s="86">
        <f t="shared" ref="C314:K314" si="156">C313/C312</f>
        <v>-0.11049723756906077</v>
      </c>
      <c r="D314" s="86">
        <f t="shared" si="156"/>
        <v>-9.4876660341555979E-2</v>
      </c>
      <c r="E314" s="86">
        <f t="shared" si="156"/>
        <v>-9.5969289827255271E-3</v>
      </c>
      <c r="F314" s="86">
        <f t="shared" si="156"/>
        <v>-0.14354066985645933</v>
      </c>
      <c r="G314" s="86">
        <f t="shared" si="156"/>
        <v>-1.1976047904191617E-2</v>
      </c>
      <c r="H314" s="86">
        <f t="shared" si="156"/>
        <v>-0.20079522862823063</v>
      </c>
      <c r="I314" s="86">
        <f t="shared" si="156"/>
        <v>-0.28790786948176583</v>
      </c>
      <c r="J314" s="86">
        <f t="shared" si="156"/>
        <v>2.2916666666666665E-2</v>
      </c>
      <c r="K314" s="86">
        <f t="shared" si="156"/>
        <v>-0.10905349794238683</v>
      </c>
      <c r="L314" s="86"/>
      <c r="M314" s="86"/>
      <c r="N314" s="86"/>
      <c r="O314" s="86">
        <f>O313/O312</f>
        <v>-0.10533333333333333</v>
      </c>
    </row>
    <row r="315" spans="1:15" x14ac:dyDescent="0.25">
      <c r="A315" s="84"/>
      <c r="B315" s="56">
        <v>2016</v>
      </c>
      <c r="C315" s="77">
        <v>129</v>
      </c>
      <c r="D315" s="77">
        <v>123</v>
      </c>
      <c r="E315" s="77">
        <v>114</v>
      </c>
      <c r="F315" s="77">
        <v>108</v>
      </c>
      <c r="G315" s="77">
        <v>105</v>
      </c>
      <c r="H315" s="77">
        <v>111</v>
      </c>
      <c r="I315" s="77">
        <v>114</v>
      </c>
      <c r="J315" s="77">
        <v>122</v>
      </c>
      <c r="K315" s="77">
        <v>123</v>
      </c>
      <c r="L315" s="77"/>
      <c r="M315" s="77"/>
      <c r="N315" s="77"/>
      <c r="O315" s="56">
        <f>SUM(C315:N315)</f>
        <v>1049</v>
      </c>
    </row>
    <row r="316" spans="1:15" x14ac:dyDescent="0.25">
      <c r="A316" s="107" t="s">
        <v>218</v>
      </c>
      <c r="B316" s="55">
        <v>2015</v>
      </c>
      <c r="C316" s="55">
        <v>145</v>
      </c>
      <c r="D316" s="55">
        <v>134</v>
      </c>
      <c r="E316" s="55">
        <v>117</v>
      </c>
      <c r="F316" s="55">
        <v>128</v>
      </c>
      <c r="G316" s="55">
        <v>118</v>
      </c>
      <c r="H316" s="55">
        <v>127</v>
      </c>
      <c r="I316" s="55">
        <v>138</v>
      </c>
      <c r="J316" s="55">
        <v>134</v>
      </c>
      <c r="K316" s="55">
        <v>126</v>
      </c>
      <c r="L316" s="55"/>
      <c r="M316" s="55"/>
      <c r="N316" s="55"/>
      <c r="O316" s="55">
        <f>SUM(C316:N316)</f>
        <v>1167</v>
      </c>
    </row>
    <row r="317" spans="1:15" x14ac:dyDescent="0.25">
      <c r="A317" s="107" t="s">
        <v>219</v>
      </c>
      <c r="B317" s="165" t="s">
        <v>205</v>
      </c>
      <c r="C317" s="55">
        <f t="shared" ref="C317:K317" si="157">C315-C316</f>
        <v>-16</v>
      </c>
      <c r="D317" s="55">
        <f t="shared" si="157"/>
        <v>-11</v>
      </c>
      <c r="E317" s="55">
        <f t="shared" si="157"/>
        <v>-3</v>
      </c>
      <c r="F317" s="55">
        <f t="shared" si="157"/>
        <v>-20</v>
      </c>
      <c r="G317" s="55">
        <f t="shared" si="157"/>
        <v>-13</v>
      </c>
      <c r="H317" s="55">
        <f t="shared" si="157"/>
        <v>-16</v>
      </c>
      <c r="I317" s="55">
        <f t="shared" si="157"/>
        <v>-24</v>
      </c>
      <c r="J317" s="55">
        <f t="shared" si="157"/>
        <v>-12</v>
      </c>
      <c r="K317" s="55">
        <f t="shared" si="157"/>
        <v>-3</v>
      </c>
      <c r="L317" s="55"/>
      <c r="M317" s="55"/>
      <c r="N317" s="55"/>
      <c r="O317" s="55">
        <f>O315-O316</f>
        <v>-118</v>
      </c>
    </row>
    <row r="318" spans="1:15" ht="13.8" thickBot="1" x14ac:dyDescent="0.3">
      <c r="A318" s="163"/>
      <c r="B318" s="164" t="s">
        <v>9</v>
      </c>
      <c r="C318" s="86">
        <f t="shared" ref="C318:K318" si="158">C317/C316</f>
        <v>-0.1103448275862069</v>
      </c>
      <c r="D318" s="86">
        <f t="shared" si="158"/>
        <v>-8.2089552238805971E-2</v>
      </c>
      <c r="E318" s="86">
        <f t="shared" si="158"/>
        <v>-2.564102564102564E-2</v>
      </c>
      <c r="F318" s="86">
        <f t="shared" si="158"/>
        <v>-0.15625</v>
      </c>
      <c r="G318" s="86">
        <f t="shared" si="158"/>
        <v>-0.11016949152542373</v>
      </c>
      <c r="H318" s="86">
        <f t="shared" si="158"/>
        <v>-0.12598425196850394</v>
      </c>
      <c r="I318" s="86">
        <f t="shared" si="158"/>
        <v>-0.17391304347826086</v>
      </c>
      <c r="J318" s="86">
        <f t="shared" si="158"/>
        <v>-8.9552238805970144E-2</v>
      </c>
      <c r="K318" s="86">
        <f t="shared" si="158"/>
        <v>-2.3809523809523808E-2</v>
      </c>
      <c r="L318" s="86"/>
      <c r="M318" s="86"/>
      <c r="N318" s="86"/>
      <c r="O318" s="86">
        <f>O317/O316</f>
        <v>-0.10111396743787489</v>
      </c>
    </row>
    <row r="321" spans="1:15" ht="13.8" thickBot="1" x14ac:dyDescent="0.3">
      <c r="A321" s="168" t="s">
        <v>144</v>
      </c>
    </row>
    <row r="322" spans="1:15" ht="13.8" thickBot="1" x14ac:dyDescent="0.3">
      <c r="A322" t="s">
        <v>2</v>
      </c>
      <c r="B322" s="108" t="s">
        <v>191</v>
      </c>
      <c r="C322" s="108" t="s">
        <v>192</v>
      </c>
      <c r="D322" s="108" t="s">
        <v>193</v>
      </c>
      <c r="E322" s="108" t="s">
        <v>194</v>
      </c>
      <c r="F322" s="108" t="s">
        <v>195</v>
      </c>
      <c r="G322" s="108" t="s">
        <v>196</v>
      </c>
      <c r="H322" s="108" t="s">
        <v>197</v>
      </c>
      <c r="I322" s="108" t="s">
        <v>198</v>
      </c>
      <c r="J322" s="108" t="s">
        <v>199</v>
      </c>
      <c r="K322" s="108" t="s">
        <v>200</v>
      </c>
      <c r="L322" s="108" t="s">
        <v>201</v>
      </c>
      <c r="M322" s="108" t="s">
        <v>202</v>
      </c>
      <c r="N322" s="108" t="s">
        <v>203</v>
      </c>
      <c r="O322" s="108" t="s">
        <v>49</v>
      </c>
    </row>
    <row r="323" spans="1:15" x14ac:dyDescent="0.25">
      <c r="A323" s="82"/>
      <c r="B323" s="56">
        <v>2016</v>
      </c>
      <c r="C323" s="56">
        <f t="shared" ref="C323:K323" si="159">SUM(C327+C331+C339+C343+C347+C351+C355)</f>
        <v>337</v>
      </c>
      <c r="D323" s="56">
        <f t="shared" si="159"/>
        <v>400</v>
      </c>
      <c r="E323" s="56">
        <f t="shared" si="159"/>
        <v>389</v>
      </c>
      <c r="F323" s="56">
        <f t="shared" si="159"/>
        <v>304</v>
      </c>
      <c r="G323" s="56">
        <f t="shared" si="159"/>
        <v>310</v>
      </c>
      <c r="H323" s="56">
        <f t="shared" si="159"/>
        <v>380</v>
      </c>
      <c r="I323" s="56">
        <f t="shared" si="159"/>
        <v>360</v>
      </c>
      <c r="J323" s="56">
        <f t="shared" si="159"/>
        <v>334</v>
      </c>
      <c r="K323" s="56">
        <f t="shared" si="159"/>
        <v>311</v>
      </c>
      <c r="L323" s="56"/>
      <c r="M323" s="56"/>
      <c r="N323" s="56"/>
      <c r="O323" s="56">
        <f>SUM(O327+O331+O339+O343+O347+O351+O355)</f>
        <v>3125</v>
      </c>
    </row>
    <row r="324" spans="1:15" x14ac:dyDescent="0.25">
      <c r="A324" s="107" t="s">
        <v>49</v>
      </c>
      <c r="B324" s="55">
        <v>2015</v>
      </c>
      <c r="C324" s="55">
        <f t="shared" ref="C324:H324" si="160">SUM(C328+C332+C336+C340+C344+C348+C352+C356)</f>
        <v>463</v>
      </c>
      <c r="D324" s="55">
        <f t="shared" si="160"/>
        <v>372</v>
      </c>
      <c r="E324" s="55">
        <f t="shared" si="160"/>
        <v>376</v>
      </c>
      <c r="F324" s="55">
        <f t="shared" si="160"/>
        <v>323</v>
      </c>
      <c r="G324" s="55">
        <f t="shared" si="160"/>
        <v>369</v>
      </c>
      <c r="H324" s="55">
        <f t="shared" si="160"/>
        <v>362</v>
      </c>
      <c r="I324" s="55">
        <f>SUM(I328+I332+I336+I340+I344+I348+I352+I356)</f>
        <v>401</v>
      </c>
      <c r="J324" s="55">
        <f>SUM(J328+J332+J336+J340+J344+J348+J352+J356)</f>
        <v>324</v>
      </c>
      <c r="K324" s="55">
        <f>SUM(K328+K332+K336+K340+K344+K348+K352+K356)</f>
        <v>360</v>
      </c>
      <c r="L324" s="55"/>
      <c r="M324" s="55"/>
      <c r="N324" s="55"/>
      <c r="O324" s="55">
        <f>SUM(C324:N324)</f>
        <v>3350</v>
      </c>
    </row>
    <row r="325" spans="1:15" x14ac:dyDescent="0.25">
      <c r="A325" s="107" t="s">
        <v>204</v>
      </c>
      <c r="B325" s="162" t="s">
        <v>205</v>
      </c>
      <c r="C325" s="55">
        <f t="shared" ref="C325:K325" si="161">C323-C324</f>
        <v>-126</v>
      </c>
      <c r="D325" s="55">
        <f t="shared" si="161"/>
        <v>28</v>
      </c>
      <c r="E325" s="55">
        <f t="shared" si="161"/>
        <v>13</v>
      </c>
      <c r="F325" s="55">
        <f t="shared" si="161"/>
        <v>-19</v>
      </c>
      <c r="G325" s="55">
        <f t="shared" si="161"/>
        <v>-59</v>
      </c>
      <c r="H325" s="55">
        <f t="shared" si="161"/>
        <v>18</v>
      </c>
      <c r="I325" s="55">
        <f t="shared" si="161"/>
        <v>-41</v>
      </c>
      <c r="J325" s="55">
        <f t="shared" si="161"/>
        <v>10</v>
      </c>
      <c r="K325" s="55">
        <f t="shared" si="161"/>
        <v>-49</v>
      </c>
      <c r="L325" s="55"/>
      <c r="M325" s="55"/>
      <c r="N325" s="55"/>
      <c r="O325" s="55">
        <f>O323-O324</f>
        <v>-225</v>
      </c>
    </row>
    <row r="326" spans="1:15" ht="13.8" thickBot="1" x14ac:dyDescent="0.3">
      <c r="A326" s="163"/>
      <c r="B326" s="164" t="s">
        <v>9</v>
      </c>
      <c r="C326" s="86">
        <f t="shared" ref="C326:K326" si="162">C325/C324</f>
        <v>-0.27213822894168466</v>
      </c>
      <c r="D326" s="86">
        <f t="shared" si="162"/>
        <v>7.5268817204301078E-2</v>
      </c>
      <c r="E326" s="86">
        <f t="shared" si="162"/>
        <v>3.4574468085106384E-2</v>
      </c>
      <c r="F326" s="86">
        <f t="shared" si="162"/>
        <v>-5.8823529411764705E-2</v>
      </c>
      <c r="G326" s="86">
        <f t="shared" si="162"/>
        <v>-0.15989159891598917</v>
      </c>
      <c r="H326" s="86">
        <f t="shared" si="162"/>
        <v>4.9723756906077346E-2</v>
      </c>
      <c r="I326" s="86">
        <f t="shared" si="162"/>
        <v>-0.10224438902743142</v>
      </c>
      <c r="J326" s="86">
        <f t="shared" si="162"/>
        <v>3.0864197530864196E-2</v>
      </c>
      <c r="K326" s="86">
        <f t="shared" si="162"/>
        <v>-0.1361111111111111</v>
      </c>
      <c r="L326" s="86"/>
      <c r="M326" s="86"/>
      <c r="N326" s="86"/>
      <c r="O326" s="86">
        <f>O325/O324</f>
        <v>-6.7164179104477612E-2</v>
      </c>
    </row>
    <row r="327" spans="1:15" x14ac:dyDescent="0.25">
      <c r="A327" s="84"/>
      <c r="B327" s="56">
        <v>2016</v>
      </c>
      <c r="C327" s="56">
        <v>6</v>
      </c>
      <c r="D327" s="56">
        <v>8</v>
      </c>
      <c r="E327" s="56">
        <v>12</v>
      </c>
      <c r="F327" s="56">
        <v>3</v>
      </c>
      <c r="G327" s="56">
        <v>7</v>
      </c>
      <c r="H327" s="56">
        <v>5</v>
      </c>
      <c r="I327" s="56">
        <v>6</v>
      </c>
      <c r="J327" s="56">
        <v>9</v>
      </c>
      <c r="K327" s="56">
        <v>12</v>
      </c>
      <c r="L327" s="56"/>
      <c r="M327" s="56"/>
      <c r="N327" s="56"/>
      <c r="O327" s="56">
        <f>SUM(C327:N327)</f>
        <v>68</v>
      </c>
    </row>
    <row r="328" spans="1:15" x14ac:dyDescent="0.25">
      <c r="A328" s="107" t="s">
        <v>206</v>
      </c>
      <c r="B328" s="55">
        <v>2015</v>
      </c>
      <c r="C328" s="55">
        <v>6</v>
      </c>
      <c r="D328" s="55">
        <v>4</v>
      </c>
      <c r="E328" s="55">
        <v>6</v>
      </c>
      <c r="F328" s="55">
        <v>5</v>
      </c>
      <c r="G328" s="55">
        <v>10</v>
      </c>
      <c r="H328" s="55">
        <v>4</v>
      </c>
      <c r="I328" s="55">
        <v>7</v>
      </c>
      <c r="J328" s="55">
        <v>7</v>
      </c>
      <c r="K328" s="55">
        <v>3</v>
      </c>
      <c r="L328" s="55"/>
      <c r="M328" s="55"/>
      <c r="N328" s="55"/>
      <c r="O328" s="55">
        <f>SUM(C328:N328)</f>
        <v>52</v>
      </c>
    </row>
    <row r="329" spans="1:15" x14ac:dyDescent="0.25">
      <c r="A329" s="107" t="s">
        <v>207</v>
      </c>
      <c r="B329" s="165" t="s">
        <v>205</v>
      </c>
      <c r="C329" s="55">
        <f t="shared" ref="C329:K329" si="163">C327-C328</f>
        <v>0</v>
      </c>
      <c r="D329" s="55">
        <f t="shared" si="163"/>
        <v>4</v>
      </c>
      <c r="E329" s="55">
        <f t="shared" si="163"/>
        <v>6</v>
      </c>
      <c r="F329" s="55">
        <f t="shared" si="163"/>
        <v>-2</v>
      </c>
      <c r="G329" s="55">
        <f t="shared" si="163"/>
        <v>-3</v>
      </c>
      <c r="H329" s="55">
        <f t="shared" si="163"/>
        <v>1</v>
      </c>
      <c r="I329" s="55">
        <f t="shared" si="163"/>
        <v>-1</v>
      </c>
      <c r="J329" s="55">
        <f t="shared" si="163"/>
        <v>2</v>
      </c>
      <c r="K329" s="55">
        <f t="shared" si="163"/>
        <v>9</v>
      </c>
      <c r="L329" s="55"/>
      <c r="M329" s="55"/>
      <c r="N329" s="55"/>
      <c r="O329" s="55">
        <f>O327-O328</f>
        <v>16</v>
      </c>
    </row>
    <row r="330" spans="1:15" ht="13.8" thickBot="1" x14ac:dyDescent="0.3">
      <c r="A330" s="163"/>
      <c r="B330" s="164" t="s">
        <v>9</v>
      </c>
      <c r="C330" s="86">
        <f t="shared" ref="C330:K330" si="164">C329/C328</f>
        <v>0</v>
      </c>
      <c r="D330" s="86">
        <f t="shared" si="164"/>
        <v>1</v>
      </c>
      <c r="E330" s="86">
        <f t="shared" si="164"/>
        <v>1</v>
      </c>
      <c r="F330" s="86">
        <f t="shared" si="164"/>
        <v>-0.4</v>
      </c>
      <c r="G330" s="86">
        <f t="shared" si="164"/>
        <v>-0.3</v>
      </c>
      <c r="H330" s="86">
        <f t="shared" si="164"/>
        <v>0.25</v>
      </c>
      <c r="I330" s="86">
        <f t="shared" si="164"/>
        <v>-0.14285714285714285</v>
      </c>
      <c r="J330" s="86">
        <f t="shared" si="164"/>
        <v>0.2857142857142857</v>
      </c>
      <c r="K330" s="86">
        <f t="shared" si="164"/>
        <v>3</v>
      </c>
      <c r="L330" s="86"/>
      <c r="M330" s="86"/>
      <c r="N330" s="86"/>
      <c r="O330" s="86">
        <f>O329/O328</f>
        <v>0.30769230769230771</v>
      </c>
    </row>
    <row r="331" spans="1:15" x14ac:dyDescent="0.25">
      <c r="A331" s="84"/>
      <c r="B331" s="56">
        <v>2016</v>
      </c>
      <c r="C331" s="77">
        <v>1</v>
      </c>
      <c r="D331" s="77">
        <v>2</v>
      </c>
      <c r="E331" s="77">
        <v>2</v>
      </c>
      <c r="F331" s="77">
        <v>1</v>
      </c>
      <c r="G331" s="77">
        <v>0</v>
      </c>
      <c r="H331" s="77">
        <v>0</v>
      </c>
      <c r="I331" s="77">
        <v>2</v>
      </c>
      <c r="J331" s="77">
        <v>0</v>
      </c>
      <c r="K331" s="77">
        <v>0</v>
      </c>
      <c r="L331" s="77"/>
      <c r="M331" s="77"/>
      <c r="N331" s="77"/>
      <c r="O331" s="56">
        <f>SUM(C331:N331)</f>
        <v>8</v>
      </c>
    </row>
    <row r="332" spans="1:15" x14ac:dyDescent="0.25">
      <c r="A332" s="166" t="s">
        <v>208</v>
      </c>
      <c r="B332" s="55">
        <v>2015</v>
      </c>
      <c r="C332" s="55">
        <v>0</v>
      </c>
      <c r="D332" s="55">
        <v>1</v>
      </c>
      <c r="E332" s="55">
        <v>3</v>
      </c>
      <c r="F332" s="55">
        <v>2</v>
      </c>
      <c r="G332" s="55">
        <v>0</v>
      </c>
      <c r="H332" s="55">
        <v>0</v>
      </c>
      <c r="I332" s="55">
        <v>2</v>
      </c>
      <c r="J332" s="55">
        <v>0</v>
      </c>
      <c r="K332" s="55">
        <v>0</v>
      </c>
      <c r="L332" s="55"/>
      <c r="M332" s="55"/>
      <c r="N332" s="55"/>
      <c r="O332" s="55">
        <f>SUM(C332:N332)</f>
        <v>8</v>
      </c>
    </row>
    <row r="333" spans="1:15" x14ac:dyDescent="0.25">
      <c r="A333" s="107" t="s">
        <v>209</v>
      </c>
      <c r="B333" s="165" t="s">
        <v>205</v>
      </c>
      <c r="C333" s="55">
        <f t="shared" ref="C333:K333" si="165">C331-C332</f>
        <v>1</v>
      </c>
      <c r="D333" s="55">
        <f t="shared" si="165"/>
        <v>1</v>
      </c>
      <c r="E333" s="55">
        <f t="shared" si="165"/>
        <v>-1</v>
      </c>
      <c r="F333" s="55">
        <f t="shared" si="165"/>
        <v>-1</v>
      </c>
      <c r="G333" s="55">
        <f t="shared" si="165"/>
        <v>0</v>
      </c>
      <c r="H333" s="55">
        <f t="shared" si="165"/>
        <v>0</v>
      </c>
      <c r="I333" s="55">
        <f t="shared" si="165"/>
        <v>0</v>
      </c>
      <c r="J333" s="55">
        <f t="shared" si="165"/>
        <v>0</v>
      </c>
      <c r="K333" s="55">
        <f t="shared" si="165"/>
        <v>0</v>
      </c>
      <c r="L333" s="55"/>
      <c r="M333" s="55"/>
      <c r="N333" s="55"/>
      <c r="O333" s="55">
        <f>O331-O332</f>
        <v>0</v>
      </c>
    </row>
    <row r="334" spans="1:15" ht="13.8" thickBot="1" x14ac:dyDescent="0.3">
      <c r="A334" s="163"/>
      <c r="B334" s="164" t="s">
        <v>9</v>
      </c>
      <c r="C334" s="86">
        <v>0</v>
      </c>
      <c r="D334" s="86">
        <f t="shared" ref="D334:I334" si="166">D333/D332</f>
        <v>1</v>
      </c>
      <c r="E334" s="86">
        <f t="shared" si="166"/>
        <v>-0.33333333333333331</v>
      </c>
      <c r="F334" s="86">
        <f t="shared" si="166"/>
        <v>-0.5</v>
      </c>
      <c r="G334" s="86">
        <v>0</v>
      </c>
      <c r="H334" s="86">
        <v>0</v>
      </c>
      <c r="I334" s="86">
        <f t="shared" si="166"/>
        <v>0</v>
      </c>
      <c r="J334" s="86">
        <v>0</v>
      </c>
      <c r="K334" s="86">
        <v>0</v>
      </c>
      <c r="L334" s="86"/>
      <c r="M334" s="86"/>
      <c r="N334" s="86"/>
      <c r="O334" s="86">
        <f>O333/O332</f>
        <v>0</v>
      </c>
    </row>
    <row r="335" spans="1:15" x14ac:dyDescent="0.25">
      <c r="A335" s="84"/>
      <c r="B335" s="56">
        <v>2016</v>
      </c>
      <c r="C335" s="77">
        <v>0</v>
      </c>
      <c r="D335" s="77">
        <v>0</v>
      </c>
      <c r="E335" s="77">
        <v>0</v>
      </c>
      <c r="F335" s="77">
        <v>0</v>
      </c>
      <c r="G335" s="77">
        <v>0</v>
      </c>
      <c r="H335" s="77">
        <v>0</v>
      </c>
      <c r="I335" s="77">
        <v>0</v>
      </c>
      <c r="J335" s="77">
        <v>0</v>
      </c>
      <c r="K335" s="77">
        <v>0</v>
      </c>
      <c r="L335" s="77"/>
      <c r="M335" s="77"/>
      <c r="N335" s="77"/>
      <c r="O335" s="56">
        <f>SUM(C335:N335)</f>
        <v>0</v>
      </c>
    </row>
    <row r="336" spans="1:15" x14ac:dyDescent="0.25">
      <c r="A336" s="166" t="s">
        <v>210</v>
      </c>
      <c r="B336" s="55">
        <v>2015</v>
      </c>
      <c r="C336" s="55">
        <v>0</v>
      </c>
      <c r="D336" s="55">
        <v>0</v>
      </c>
      <c r="E336" s="55">
        <v>0</v>
      </c>
      <c r="F336" s="55">
        <v>0</v>
      </c>
      <c r="G336" s="55">
        <v>0</v>
      </c>
      <c r="H336" s="55">
        <v>0</v>
      </c>
      <c r="I336" s="55">
        <v>0</v>
      </c>
      <c r="J336" s="55">
        <v>0</v>
      </c>
      <c r="K336" s="55">
        <v>0</v>
      </c>
      <c r="L336" s="55"/>
      <c r="M336" s="55"/>
      <c r="N336" s="55"/>
      <c r="O336" s="55">
        <f>SUM(C336:N336)</f>
        <v>0</v>
      </c>
    </row>
    <row r="337" spans="1:15" x14ac:dyDescent="0.25">
      <c r="A337" s="166" t="s">
        <v>211</v>
      </c>
      <c r="B337" s="165" t="s">
        <v>205</v>
      </c>
      <c r="C337" s="55">
        <f t="shared" ref="C337:K337" si="167">C335-C336</f>
        <v>0</v>
      </c>
      <c r="D337" s="55">
        <f t="shared" si="167"/>
        <v>0</v>
      </c>
      <c r="E337" s="55">
        <f t="shared" si="167"/>
        <v>0</v>
      </c>
      <c r="F337" s="55">
        <f t="shared" si="167"/>
        <v>0</v>
      </c>
      <c r="G337" s="55">
        <f t="shared" si="167"/>
        <v>0</v>
      </c>
      <c r="H337" s="55">
        <f t="shared" si="167"/>
        <v>0</v>
      </c>
      <c r="I337" s="55">
        <f t="shared" si="167"/>
        <v>0</v>
      </c>
      <c r="J337" s="55">
        <f t="shared" si="167"/>
        <v>0</v>
      </c>
      <c r="K337" s="55">
        <f t="shared" si="167"/>
        <v>0</v>
      </c>
      <c r="L337" s="55"/>
      <c r="M337" s="55"/>
      <c r="N337" s="55"/>
      <c r="O337" s="55">
        <f>O335-O336</f>
        <v>0</v>
      </c>
    </row>
    <row r="338" spans="1:15" ht="13.8" thickBot="1" x14ac:dyDescent="0.3">
      <c r="A338" s="163"/>
      <c r="B338" s="164" t="s">
        <v>9</v>
      </c>
      <c r="C338" s="86">
        <v>0</v>
      </c>
      <c r="D338" s="86">
        <v>0</v>
      </c>
      <c r="E338" s="86">
        <v>0</v>
      </c>
      <c r="F338" s="86">
        <v>0</v>
      </c>
      <c r="G338" s="86">
        <v>0</v>
      </c>
      <c r="H338" s="86">
        <v>0</v>
      </c>
      <c r="I338" s="86">
        <v>0</v>
      </c>
      <c r="J338" s="86">
        <v>0</v>
      </c>
      <c r="K338" s="249">
        <v>0</v>
      </c>
      <c r="L338" s="86"/>
      <c r="M338" s="86"/>
      <c r="N338" s="86"/>
      <c r="O338" s="86">
        <v>0</v>
      </c>
    </row>
    <row r="339" spans="1:15" x14ac:dyDescent="0.25">
      <c r="A339" s="84"/>
      <c r="B339" s="56">
        <v>2016</v>
      </c>
      <c r="C339" s="77">
        <v>33</v>
      </c>
      <c r="D339" s="77">
        <v>19</v>
      </c>
      <c r="E339" s="77">
        <v>24</v>
      </c>
      <c r="F339" s="77">
        <v>17</v>
      </c>
      <c r="G339" s="77">
        <v>24</v>
      </c>
      <c r="H339" s="77">
        <v>16</v>
      </c>
      <c r="I339" s="77">
        <v>20</v>
      </c>
      <c r="J339" s="77">
        <v>33</v>
      </c>
      <c r="K339" s="77">
        <v>31</v>
      </c>
      <c r="L339" s="77"/>
      <c r="M339" s="77"/>
      <c r="N339" s="77"/>
      <c r="O339" s="56">
        <f>SUM(C339:N339)</f>
        <v>217</v>
      </c>
    </row>
    <row r="340" spans="1:15" x14ac:dyDescent="0.25">
      <c r="A340" s="107" t="s">
        <v>212</v>
      </c>
      <c r="B340" s="55">
        <v>2015</v>
      </c>
      <c r="C340" s="55">
        <v>50</v>
      </c>
      <c r="D340" s="55">
        <v>48</v>
      </c>
      <c r="E340" s="55">
        <v>48</v>
      </c>
      <c r="F340" s="55">
        <v>38</v>
      </c>
      <c r="G340" s="55">
        <v>44</v>
      </c>
      <c r="H340" s="55">
        <v>29</v>
      </c>
      <c r="I340" s="55">
        <v>33</v>
      </c>
      <c r="J340" s="55">
        <v>43</v>
      </c>
      <c r="K340" s="55">
        <v>30</v>
      </c>
      <c r="L340" s="55"/>
      <c r="M340" s="55"/>
      <c r="N340" s="55"/>
      <c r="O340" s="55">
        <f>SUM(C340:N340)</f>
        <v>363</v>
      </c>
    </row>
    <row r="341" spans="1:15" x14ac:dyDescent="0.25">
      <c r="A341" s="84"/>
      <c r="B341" s="165" t="s">
        <v>205</v>
      </c>
      <c r="C341" s="55">
        <f t="shared" ref="C341:K341" si="168">C339-C340</f>
        <v>-17</v>
      </c>
      <c r="D341" s="55">
        <f t="shared" si="168"/>
        <v>-29</v>
      </c>
      <c r="E341" s="55">
        <f t="shared" si="168"/>
        <v>-24</v>
      </c>
      <c r="F341" s="55">
        <f t="shared" si="168"/>
        <v>-21</v>
      </c>
      <c r="G341" s="55">
        <f t="shared" si="168"/>
        <v>-20</v>
      </c>
      <c r="H341" s="55">
        <f t="shared" si="168"/>
        <v>-13</v>
      </c>
      <c r="I341" s="55">
        <f t="shared" si="168"/>
        <v>-13</v>
      </c>
      <c r="J341" s="55">
        <f t="shared" si="168"/>
        <v>-10</v>
      </c>
      <c r="K341" s="55">
        <f t="shared" si="168"/>
        <v>1</v>
      </c>
      <c r="L341" s="55"/>
      <c r="M341" s="55"/>
      <c r="N341" s="55"/>
      <c r="O341" s="55">
        <f>O339-O340</f>
        <v>-146</v>
      </c>
    </row>
    <row r="342" spans="1:15" ht="13.8" thickBot="1" x14ac:dyDescent="0.3">
      <c r="A342" s="163"/>
      <c r="B342" s="164" t="s">
        <v>9</v>
      </c>
      <c r="C342" s="86">
        <f t="shared" ref="C342:K342" si="169">C341/C340</f>
        <v>-0.34</v>
      </c>
      <c r="D342" s="86">
        <f t="shared" si="169"/>
        <v>-0.60416666666666663</v>
      </c>
      <c r="E342" s="86">
        <f t="shared" si="169"/>
        <v>-0.5</v>
      </c>
      <c r="F342" s="86">
        <f t="shared" si="169"/>
        <v>-0.55263157894736847</v>
      </c>
      <c r="G342" s="86">
        <f t="shared" si="169"/>
        <v>-0.45454545454545453</v>
      </c>
      <c r="H342" s="86">
        <f t="shared" si="169"/>
        <v>-0.44827586206896552</v>
      </c>
      <c r="I342" s="86">
        <f t="shared" si="169"/>
        <v>-0.39393939393939392</v>
      </c>
      <c r="J342" s="86">
        <f t="shared" si="169"/>
        <v>-0.23255813953488372</v>
      </c>
      <c r="K342" s="86">
        <f t="shared" si="169"/>
        <v>3.3333333333333333E-2</v>
      </c>
      <c r="L342" s="86"/>
      <c r="M342" s="86"/>
      <c r="N342" s="86"/>
      <c r="O342" s="86">
        <f>O341/O340</f>
        <v>-0.40220385674931131</v>
      </c>
    </row>
    <row r="343" spans="1:15" x14ac:dyDescent="0.25">
      <c r="A343" s="84"/>
      <c r="B343" s="56">
        <v>2016</v>
      </c>
      <c r="C343" s="77">
        <v>34</v>
      </c>
      <c r="D343" s="77">
        <v>20</v>
      </c>
      <c r="E343" s="77">
        <v>18</v>
      </c>
      <c r="F343" s="77">
        <v>26</v>
      </c>
      <c r="G343" s="77">
        <v>31</v>
      </c>
      <c r="H343" s="77">
        <v>34</v>
      </c>
      <c r="I343" s="77">
        <v>24</v>
      </c>
      <c r="J343" s="77">
        <v>19</v>
      </c>
      <c r="K343" s="77">
        <v>18</v>
      </c>
      <c r="L343" s="77"/>
      <c r="M343" s="77"/>
      <c r="N343" s="77"/>
      <c r="O343" s="56">
        <f>SUM(C343:N343)</f>
        <v>224</v>
      </c>
    </row>
    <row r="344" spans="1:15" x14ac:dyDescent="0.25">
      <c r="A344" s="107" t="s">
        <v>213</v>
      </c>
      <c r="B344" s="55">
        <v>2015</v>
      </c>
      <c r="C344" s="55">
        <v>24</v>
      </c>
      <c r="D344" s="55">
        <v>24</v>
      </c>
      <c r="E344" s="55">
        <v>37</v>
      </c>
      <c r="F344" s="55">
        <v>14</v>
      </c>
      <c r="G344" s="55">
        <v>23</v>
      </c>
      <c r="H344" s="55">
        <v>33</v>
      </c>
      <c r="I344" s="55">
        <v>29</v>
      </c>
      <c r="J344" s="55">
        <v>34</v>
      </c>
      <c r="K344" s="55">
        <v>14</v>
      </c>
      <c r="L344" s="55"/>
      <c r="M344" s="55"/>
      <c r="N344" s="55"/>
      <c r="O344" s="55">
        <f>SUM(C344:N344)</f>
        <v>232</v>
      </c>
    </row>
    <row r="345" spans="1:15" x14ac:dyDescent="0.25">
      <c r="A345" s="107" t="s">
        <v>214</v>
      </c>
      <c r="B345" s="165" t="s">
        <v>205</v>
      </c>
      <c r="C345" s="55">
        <f t="shared" ref="C345:K345" si="170">C343-C344</f>
        <v>10</v>
      </c>
      <c r="D345" s="55">
        <f t="shared" si="170"/>
        <v>-4</v>
      </c>
      <c r="E345" s="55">
        <f t="shared" si="170"/>
        <v>-19</v>
      </c>
      <c r="F345" s="55">
        <f t="shared" si="170"/>
        <v>12</v>
      </c>
      <c r="G345" s="55">
        <f t="shared" si="170"/>
        <v>8</v>
      </c>
      <c r="H345" s="55">
        <f t="shared" si="170"/>
        <v>1</v>
      </c>
      <c r="I345" s="55">
        <f t="shared" si="170"/>
        <v>-5</v>
      </c>
      <c r="J345" s="55">
        <f t="shared" si="170"/>
        <v>-15</v>
      </c>
      <c r="K345" s="55">
        <f t="shared" si="170"/>
        <v>4</v>
      </c>
      <c r="L345" s="55"/>
      <c r="M345" s="55"/>
      <c r="N345" s="55"/>
      <c r="O345" s="55">
        <f>O343-O344</f>
        <v>-8</v>
      </c>
    </row>
    <row r="346" spans="1:15" ht="13.8" thickBot="1" x14ac:dyDescent="0.3">
      <c r="A346" s="163" t="s">
        <v>2</v>
      </c>
      <c r="B346" s="164" t="s">
        <v>9</v>
      </c>
      <c r="C346" s="86">
        <f t="shared" ref="C346:K346" si="171">C345/C344</f>
        <v>0.41666666666666669</v>
      </c>
      <c r="D346" s="86">
        <f t="shared" si="171"/>
        <v>-0.16666666666666666</v>
      </c>
      <c r="E346" s="86">
        <f t="shared" si="171"/>
        <v>-0.51351351351351349</v>
      </c>
      <c r="F346" s="86">
        <f t="shared" si="171"/>
        <v>0.8571428571428571</v>
      </c>
      <c r="G346" s="86">
        <f t="shared" si="171"/>
        <v>0.34782608695652173</v>
      </c>
      <c r="H346" s="86">
        <f t="shared" si="171"/>
        <v>3.0303030303030304E-2</v>
      </c>
      <c r="I346" s="86">
        <f t="shared" si="171"/>
        <v>-0.17241379310344829</v>
      </c>
      <c r="J346" s="86">
        <f t="shared" si="171"/>
        <v>-0.44117647058823528</v>
      </c>
      <c r="K346" s="86">
        <f t="shared" si="171"/>
        <v>0.2857142857142857</v>
      </c>
      <c r="L346" s="86"/>
      <c r="M346" s="86"/>
      <c r="N346" s="86"/>
      <c r="O346" s="86">
        <f>O345/O344</f>
        <v>-3.4482758620689655E-2</v>
      </c>
    </row>
    <row r="347" spans="1:15" x14ac:dyDescent="0.25">
      <c r="A347" s="84"/>
      <c r="B347" s="56">
        <v>2016</v>
      </c>
      <c r="C347" s="77">
        <v>68</v>
      </c>
      <c r="D347" s="77">
        <v>77</v>
      </c>
      <c r="E347" s="77">
        <v>77</v>
      </c>
      <c r="F347" s="77">
        <v>63</v>
      </c>
      <c r="G347" s="77">
        <v>53</v>
      </c>
      <c r="H347" s="77">
        <v>54</v>
      </c>
      <c r="I347" s="77">
        <v>70</v>
      </c>
      <c r="J347" s="77">
        <v>70</v>
      </c>
      <c r="K347" s="77">
        <v>52</v>
      </c>
      <c r="L347" s="77"/>
      <c r="M347" s="77"/>
      <c r="N347" s="77"/>
      <c r="O347" s="56">
        <f>SUM(C347:N347)</f>
        <v>584</v>
      </c>
    </row>
    <row r="348" spans="1:15" x14ac:dyDescent="0.25">
      <c r="A348" s="107" t="s">
        <v>215</v>
      </c>
      <c r="B348" s="55">
        <v>2015</v>
      </c>
      <c r="C348" s="55">
        <v>94</v>
      </c>
      <c r="D348" s="55">
        <v>78</v>
      </c>
      <c r="E348" s="55">
        <v>70</v>
      </c>
      <c r="F348" s="55">
        <v>72</v>
      </c>
      <c r="G348" s="55">
        <v>80</v>
      </c>
      <c r="H348" s="55">
        <v>66</v>
      </c>
      <c r="I348" s="55">
        <v>68</v>
      </c>
      <c r="J348" s="55">
        <v>58</v>
      </c>
      <c r="K348" s="55">
        <v>67</v>
      </c>
      <c r="L348" s="55"/>
      <c r="M348" s="55"/>
      <c r="N348" s="55"/>
      <c r="O348" s="55">
        <f>SUM(C348:N348)</f>
        <v>653</v>
      </c>
    </row>
    <row r="349" spans="1:15" x14ac:dyDescent="0.25">
      <c r="A349" s="84"/>
      <c r="B349" s="165" t="s">
        <v>205</v>
      </c>
      <c r="C349" s="55">
        <f t="shared" ref="C349:K349" si="172">C347-C348</f>
        <v>-26</v>
      </c>
      <c r="D349" s="55">
        <f t="shared" si="172"/>
        <v>-1</v>
      </c>
      <c r="E349" s="55">
        <f t="shared" si="172"/>
        <v>7</v>
      </c>
      <c r="F349" s="55">
        <f t="shared" si="172"/>
        <v>-9</v>
      </c>
      <c r="G349" s="55">
        <f t="shared" si="172"/>
        <v>-27</v>
      </c>
      <c r="H349" s="55">
        <f t="shared" si="172"/>
        <v>-12</v>
      </c>
      <c r="I349" s="55">
        <f t="shared" si="172"/>
        <v>2</v>
      </c>
      <c r="J349" s="55">
        <f t="shared" si="172"/>
        <v>12</v>
      </c>
      <c r="K349" s="55">
        <f t="shared" si="172"/>
        <v>-15</v>
      </c>
      <c r="L349" s="55"/>
      <c r="M349" s="55"/>
      <c r="N349" s="55"/>
      <c r="O349" s="55">
        <f>O347-O348</f>
        <v>-69</v>
      </c>
    </row>
    <row r="350" spans="1:15" ht="13.8" thickBot="1" x14ac:dyDescent="0.3">
      <c r="A350" s="163"/>
      <c r="B350" s="164" t="s">
        <v>9</v>
      </c>
      <c r="C350" s="86">
        <f t="shared" ref="C350:K350" si="173">C349/C348</f>
        <v>-0.27659574468085107</v>
      </c>
      <c r="D350" s="86">
        <f t="shared" si="173"/>
        <v>-1.282051282051282E-2</v>
      </c>
      <c r="E350" s="86">
        <f t="shared" si="173"/>
        <v>0.1</v>
      </c>
      <c r="F350" s="86">
        <f t="shared" si="173"/>
        <v>-0.125</v>
      </c>
      <c r="G350" s="86">
        <f t="shared" si="173"/>
        <v>-0.33750000000000002</v>
      </c>
      <c r="H350" s="86">
        <f t="shared" si="173"/>
        <v>-0.18181818181818182</v>
      </c>
      <c r="I350" s="86">
        <f t="shared" si="173"/>
        <v>2.9411764705882353E-2</v>
      </c>
      <c r="J350" s="86">
        <f t="shared" si="173"/>
        <v>0.20689655172413793</v>
      </c>
      <c r="K350" s="86">
        <f t="shared" si="173"/>
        <v>-0.22388059701492538</v>
      </c>
      <c r="L350" s="86"/>
      <c r="M350" s="86"/>
      <c r="N350" s="86"/>
      <c r="O350" s="86">
        <f>O349/O348</f>
        <v>-0.10566615620214395</v>
      </c>
    </row>
    <row r="351" spans="1:15" x14ac:dyDescent="0.25">
      <c r="A351" s="84"/>
      <c r="B351" s="56">
        <v>2016</v>
      </c>
      <c r="C351" s="77">
        <v>181</v>
      </c>
      <c r="D351" s="77">
        <v>246</v>
      </c>
      <c r="E351" s="77">
        <v>219</v>
      </c>
      <c r="F351" s="77">
        <v>176</v>
      </c>
      <c r="G351" s="77">
        <v>180</v>
      </c>
      <c r="H351" s="77">
        <v>238</v>
      </c>
      <c r="I351" s="77">
        <v>213</v>
      </c>
      <c r="J351" s="77">
        <v>176</v>
      </c>
      <c r="K351" s="77">
        <v>177</v>
      </c>
      <c r="L351" s="77"/>
      <c r="M351" s="77"/>
      <c r="N351" s="77"/>
      <c r="O351" s="56">
        <f>SUM(C351:N351)</f>
        <v>1806</v>
      </c>
    </row>
    <row r="352" spans="1:15" x14ac:dyDescent="0.25">
      <c r="A352" s="107" t="s">
        <v>216</v>
      </c>
      <c r="B352" s="55">
        <v>2015</v>
      </c>
      <c r="C352" s="55">
        <v>263</v>
      </c>
      <c r="D352" s="55">
        <v>199</v>
      </c>
      <c r="E352" s="55">
        <v>193</v>
      </c>
      <c r="F352" s="55">
        <v>172</v>
      </c>
      <c r="G352" s="55">
        <v>192</v>
      </c>
      <c r="H352" s="55">
        <v>204</v>
      </c>
      <c r="I352" s="55">
        <v>225</v>
      </c>
      <c r="J352" s="55">
        <v>169</v>
      </c>
      <c r="K352" s="55">
        <v>219</v>
      </c>
      <c r="L352" s="55"/>
      <c r="M352" s="55"/>
      <c r="N352" s="55"/>
      <c r="O352" s="55">
        <f>SUM(C352:N352)</f>
        <v>1836</v>
      </c>
    </row>
    <row r="353" spans="1:15" x14ac:dyDescent="0.25">
      <c r="A353" s="107" t="s">
        <v>217</v>
      </c>
      <c r="B353" s="165" t="s">
        <v>205</v>
      </c>
      <c r="C353" s="55">
        <f t="shared" ref="C353:K353" si="174">C351-C352</f>
        <v>-82</v>
      </c>
      <c r="D353" s="55">
        <f t="shared" si="174"/>
        <v>47</v>
      </c>
      <c r="E353" s="55">
        <f t="shared" si="174"/>
        <v>26</v>
      </c>
      <c r="F353" s="55">
        <f t="shared" si="174"/>
        <v>4</v>
      </c>
      <c r="G353" s="55">
        <f t="shared" si="174"/>
        <v>-12</v>
      </c>
      <c r="H353" s="55">
        <f t="shared" si="174"/>
        <v>34</v>
      </c>
      <c r="I353" s="55">
        <f t="shared" si="174"/>
        <v>-12</v>
      </c>
      <c r="J353" s="55">
        <f t="shared" si="174"/>
        <v>7</v>
      </c>
      <c r="K353" s="55">
        <f t="shared" si="174"/>
        <v>-42</v>
      </c>
      <c r="L353" s="55"/>
      <c r="M353" s="55"/>
      <c r="N353" s="55"/>
      <c r="O353" s="55">
        <f>O351-O352</f>
        <v>-30</v>
      </c>
    </row>
    <row r="354" spans="1:15" ht="13.8" thickBot="1" x14ac:dyDescent="0.3">
      <c r="A354" s="163"/>
      <c r="B354" s="164" t="s">
        <v>9</v>
      </c>
      <c r="C354" s="86">
        <f t="shared" ref="C354:K354" si="175">C353/C352</f>
        <v>-0.31178707224334601</v>
      </c>
      <c r="D354" s="86">
        <f t="shared" si="175"/>
        <v>0.23618090452261306</v>
      </c>
      <c r="E354" s="86">
        <f t="shared" si="175"/>
        <v>0.13471502590673576</v>
      </c>
      <c r="F354" s="86">
        <f t="shared" si="175"/>
        <v>2.3255813953488372E-2</v>
      </c>
      <c r="G354" s="86">
        <f t="shared" si="175"/>
        <v>-6.25E-2</v>
      </c>
      <c r="H354" s="86">
        <f t="shared" si="175"/>
        <v>0.16666666666666666</v>
      </c>
      <c r="I354" s="86">
        <f t="shared" si="175"/>
        <v>-5.3333333333333337E-2</v>
      </c>
      <c r="J354" s="86">
        <f t="shared" si="175"/>
        <v>4.142011834319527E-2</v>
      </c>
      <c r="K354" s="86">
        <f t="shared" si="175"/>
        <v>-0.19178082191780821</v>
      </c>
      <c r="L354" s="86"/>
      <c r="M354" s="86"/>
      <c r="N354" s="86"/>
      <c r="O354" s="86">
        <f>O353/O352</f>
        <v>-1.6339869281045753E-2</v>
      </c>
    </row>
    <row r="355" spans="1:15" x14ac:dyDescent="0.25">
      <c r="A355" s="84"/>
      <c r="B355" s="56">
        <v>2016</v>
      </c>
      <c r="C355" s="77">
        <v>14</v>
      </c>
      <c r="D355" s="77">
        <v>28</v>
      </c>
      <c r="E355" s="77">
        <v>37</v>
      </c>
      <c r="F355" s="77">
        <v>18</v>
      </c>
      <c r="G355" s="77">
        <v>15</v>
      </c>
      <c r="H355" s="77">
        <v>33</v>
      </c>
      <c r="I355" s="77">
        <v>25</v>
      </c>
      <c r="J355" s="77">
        <v>27</v>
      </c>
      <c r="K355" s="77">
        <v>21</v>
      </c>
      <c r="L355" s="77"/>
      <c r="M355" s="77"/>
      <c r="N355" s="77"/>
      <c r="O355" s="56">
        <f>SUM(C355:N355)</f>
        <v>218</v>
      </c>
    </row>
    <row r="356" spans="1:15" x14ac:dyDescent="0.25">
      <c r="A356" s="107" t="s">
        <v>218</v>
      </c>
      <c r="B356" s="55">
        <v>2015</v>
      </c>
      <c r="C356" s="55">
        <v>26</v>
      </c>
      <c r="D356" s="55">
        <v>18</v>
      </c>
      <c r="E356" s="55">
        <v>19</v>
      </c>
      <c r="F356" s="55">
        <v>20</v>
      </c>
      <c r="G356" s="55">
        <v>20</v>
      </c>
      <c r="H356" s="55">
        <v>26</v>
      </c>
      <c r="I356" s="55">
        <v>37</v>
      </c>
      <c r="J356" s="55">
        <v>13</v>
      </c>
      <c r="K356" s="55">
        <v>27</v>
      </c>
      <c r="L356" s="55"/>
      <c r="M356" s="55"/>
      <c r="N356" s="55"/>
      <c r="O356" s="55">
        <f>SUM(C356:N356)</f>
        <v>206</v>
      </c>
    </row>
    <row r="357" spans="1:15" x14ac:dyDescent="0.25">
      <c r="A357" s="107" t="s">
        <v>219</v>
      </c>
      <c r="B357" s="165" t="s">
        <v>205</v>
      </c>
      <c r="C357" s="55">
        <f t="shared" ref="C357:K357" si="176">C355-C356</f>
        <v>-12</v>
      </c>
      <c r="D357" s="55">
        <f t="shared" si="176"/>
        <v>10</v>
      </c>
      <c r="E357" s="55">
        <f t="shared" si="176"/>
        <v>18</v>
      </c>
      <c r="F357" s="55">
        <f t="shared" si="176"/>
        <v>-2</v>
      </c>
      <c r="G357" s="55">
        <f t="shared" si="176"/>
        <v>-5</v>
      </c>
      <c r="H357" s="55">
        <f t="shared" si="176"/>
        <v>7</v>
      </c>
      <c r="I357" s="55">
        <f t="shared" si="176"/>
        <v>-12</v>
      </c>
      <c r="J357" s="55">
        <f t="shared" si="176"/>
        <v>14</v>
      </c>
      <c r="K357" s="55">
        <f t="shared" si="176"/>
        <v>-6</v>
      </c>
      <c r="L357" s="55"/>
      <c r="M357" s="55"/>
      <c r="N357" s="55"/>
      <c r="O357" s="55">
        <f>O355-O356</f>
        <v>12</v>
      </c>
    </row>
    <row r="358" spans="1:15" ht="13.8" thickBot="1" x14ac:dyDescent="0.3">
      <c r="A358" s="163"/>
      <c r="B358" s="164" t="s">
        <v>9</v>
      </c>
      <c r="C358" s="86">
        <f t="shared" ref="C358:K358" si="177">C357/C356</f>
        <v>-0.46153846153846156</v>
      </c>
      <c r="D358" s="86">
        <f t="shared" si="177"/>
        <v>0.55555555555555558</v>
      </c>
      <c r="E358" s="86">
        <f t="shared" si="177"/>
        <v>0.94736842105263153</v>
      </c>
      <c r="F358" s="86">
        <f t="shared" si="177"/>
        <v>-0.1</v>
      </c>
      <c r="G358" s="86">
        <f t="shared" si="177"/>
        <v>-0.25</v>
      </c>
      <c r="H358" s="86">
        <f t="shared" si="177"/>
        <v>0.26923076923076922</v>
      </c>
      <c r="I358" s="86">
        <f t="shared" si="177"/>
        <v>-0.32432432432432434</v>
      </c>
      <c r="J358" s="86">
        <f t="shared" si="177"/>
        <v>1.0769230769230769</v>
      </c>
      <c r="K358" s="86">
        <f t="shared" si="177"/>
        <v>-0.22222222222222221</v>
      </c>
      <c r="L358" s="86"/>
      <c r="M358" s="86"/>
      <c r="N358" s="86"/>
      <c r="O358" s="86">
        <f>O357/O356</f>
        <v>5.8252427184466021E-2</v>
      </c>
    </row>
    <row r="361" spans="1:15" ht="13.8" thickBot="1" x14ac:dyDescent="0.3">
      <c r="A361" s="168" t="s">
        <v>154</v>
      </c>
    </row>
    <row r="362" spans="1:15" ht="13.8" thickBot="1" x14ac:dyDescent="0.3">
      <c r="A362" t="s">
        <v>2</v>
      </c>
      <c r="B362" s="108" t="s">
        <v>191</v>
      </c>
      <c r="C362" s="108" t="s">
        <v>192</v>
      </c>
      <c r="D362" s="108" t="s">
        <v>193</v>
      </c>
      <c r="E362" s="108" t="s">
        <v>194</v>
      </c>
      <c r="F362" s="108" t="s">
        <v>195</v>
      </c>
      <c r="G362" s="108" t="s">
        <v>196</v>
      </c>
      <c r="H362" s="108" t="s">
        <v>197</v>
      </c>
      <c r="I362" s="108" t="s">
        <v>198</v>
      </c>
      <c r="J362" s="108" t="s">
        <v>199</v>
      </c>
      <c r="K362" s="108" t="s">
        <v>200</v>
      </c>
      <c r="L362" s="108" t="s">
        <v>201</v>
      </c>
      <c r="M362" s="108" t="s">
        <v>202</v>
      </c>
      <c r="N362" s="108" t="s">
        <v>203</v>
      </c>
      <c r="O362" s="108" t="s">
        <v>49</v>
      </c>
    </row>
    <row r="363" spans="1:15" x14ac:dyDescent="0.25">
      <c r="A363" s="82"/>
      <c r="B363" s="56">
        <v>2016</v>
      </c>
      <c r="C363" s="56">
        <f t="shared" ref="C363:K363" si="178">SUM(C367+C371+C379+C383+C387+C391+C395)</f>
        <v>144</v>
      </c>
      <c r="D363" s="56">
        <f t="shared" si="178"/>
        <v>137</v>
      </c>
      <c r="E363" s="56">
        <f t="shared" si="178"/>
        <v>141</v>
      </c>
      <c r="F363" s="56">
        <f t="shared" si="178"/>
        <v>136</v>
      </c>
      <c r="G363" s="56">
        <f t="shared" si="178"/>
        <v>135</v>
      </c>
      <c r="H363" s="56">
        <f t="shared" si="178"/>
        <v>158</v>
      </c>
      <c r="I363" s="56">
        <f t="shared" si="178"/>
        <v>133</v>
      </c>
      <c r="J363" s="56">
        <f t="shared" si="178"/>
        <v>154</v>
      </c>
      <c r="K363" s="56">
        <f t="shared" si="178"/>
        <v>159</v>
      </c>
      <c r="L363" s="56"/>
      <c r="M363" s="56"/>
      <c r="N363" s="56"/>
      <c r="O363" s="56">
        <f>SUM(O367+O371+O379+O383+O387+O391+O395)</f>
        <v>1297</v>
      </c>
    </row>
    <row r="364" spans="1:15" x14ac:dyDescent="0.25">
      <c r="A364" s="107" t="s">
        <v>49</v>
      </c>
      <c r="B364" s="55">
        <v>2015</v>
      </c>
      <c r="C364" s="55">
        <f t="shared" ref="C364:H364" si="179">SUM(C368+C372+C376+C380+C384+C388+C392+C396)</f>
        <v>170</v>
      </c>
      <c r="D364" s="55">
        <f t="shared" si="179"/>
        <v>134</v>
      </c>
      <c r="E364" s="55">
        <f t="shared" si="179"/>
        <v>129</v>
      </c>
      <c r="F364" s="55">
        <f t="shared" si="179"/>
        <v>111</v>
      </c>
      <c r="G364" s="55">
        <f t="shared" si="179"/>
        <v>140</v>
      </c>
      <c r="H364" s="55">
        <f t="shared" si="179"/>
        <v>164</v>
      </c>
      <c r="I364" s="55">
        <f>SUM(I368+I372+I376+I380+I384+I388+I392+I396)</f>
        <v>155</v>
      </c>
      <c r="J364" s="55">
        <f>SUM(J368+J372+J376+J380+J384+J388+J392+J396)</f>
        <v>148</v>
      </c>
      <c r="K364" s="55">
        <f>SUM(K368+K372+K376+K380+K384+K388+K392+K396)</f>
        <v>140</v>
      </c>
      <c r="L364" s="55"/>
      <c r="M364" s="55"/>
      <c r="N364" s="55"/>
      <c r="O364" s="55">
        <f>SUM(C364:N364)</f>
        <v>1291</v>
      </c>
    </row>
    <row r="365" spans="1:15" x14ac:dyDescent="0.25">
      <c r="A365" s="107" t="s">
        <v>204</v>
      </c>
      <c r="B365" s="162" t="s">
        <v>205</v>
      </c>
      <c r="C365" s="55">
        <f t="shared" ref="C365:K365" si="180">C363-C364</f>
        <v>-26</v>
      </c>
      <c r="D365" s="55">
        <f t="shared" si="180"/>
        <v>3</v>
      </c>
      <c r="E365" s="55">
        <f t="shared" si="180"/>
        <v>12</v>
      </c>
      <c r="F365" s="55">
        <f t="shared" si="180"/>
        <v>25</v>
      </c>
      <c r="G365" s="55">
        <f t="shared" si="180"/>
        <v>-5</v>
      </c>
      <c r="H365" s="55">
        <f t="shared" si="180"/>
        <v>-6</v>
      </c>
      <c r="I365" s="55">
        <f t="shared" si="180"/>
        <v>-22</v>
      </c>
      <c r="J365" s="55">
        <f t="shared" si="180"/>
        <v>6</v>
      </c>
      <c r="K365" s="55">
        <f t="shared" si="180"/>
        <v>19</v>
      </c>
      <c r="L365" s="55"/>
      <c r="M365" s="55"/>
      <c r="N365" s="55"/>
      <c r="O365" s="55">
        <f>O363-O364</f>
        <v>6</v>
      </c>
    </row>
    <row r="366" spans="1:15" ht="13.8" thickBot="1" x14ac:dyDescent="0.3">
      <c r="A366" s="163"/>
      <c r="B366" s="164" t="s">
        <v>9</v>
      </c>
      <c r="C366" s="86">
        <f t="shared" ref="C366:K366" si="181">C365/C364</f>
        <v>-0.15294117647058825</v>
      </c>
      <c r="D366" s="86">
        <f t="shared" si="181"/>
        <v>2.2388059701492536E-2</v>
      </c>
      <c r="E366" s="86">
        <f t="shared" si="181"/>
        <v>9.3023255813953487E-2</v>
      </c>
      <c r="F366" s="86">
        <f t="shared" si="181"/>
        <v>0.22522522522522523</v>
      </c>
      <c r="G366" s="86">
        <f t="shared" si="181"/>
        <v>-3.5714285714285712E-2</v>
      </c>
      <c r="H366" s="86">
        <f t="shared" si="181"/>
        <v>-3.6585365853658534E-2</v>
      </c>
      <c r="I366" s="86">
        <f t="shared" si="181"/>
        <v>-0.14193548387096774</v>
      </c>
      <c r="J366" s="86">
        <f t="shared" si="181"/>
        <v>4.0540540540540543E-2</v>
      </c>
      <c r="K366" s="86">
        <f t="shared" si="181"/>
        <v>0.1357142857142857</v>
      </c>
      <c r="L366" s="86"/>
      <c r="M366" s="86"/>
      <c r="N366" s="86"/>
      <c r="O366" s="86">
        <f>O365/O364</f>
        <v>4.6475600309837332E-3</v>
      </c>
    </row>
    <row r="367" spans="1:15" x14ac:dyDescent="0.25">
      <c r="A367" s="84"/>
      <c r="B367" s="56">
        <v>2016</v>
      </c>
      <c r="C367" s="56">
        <v>2</v>
      </c>
      <c r="D367" s="56">
        <v>1</v>
      </c>
      <c r="E367" s="56">
        <v>1</v>
      </c>
      <c r="F367" s="56">
        <v>3</v>
      </c>
      <c r="G367" s="56">
        <v>2</v>
      </c>
      <c r="H367" s="56">
        <v>3</v>
      </c>
      <c r="I367" s="56">
        <v>1</v>
      </c>
      <c r="J367" s="56">
        <v>3</v>
      </c>
      <c r="K367" s="56">
        <v>6</v>
      </c>
      <c r="L367" s="56"/>
      <c r="M367" s="56"/>
      <c r="N367" s="56"/>
      <c r="O367" s="56">
        <f>SUM(C367:N367)</f>
        <v>22</v>
      </c>
    </row>
    <row r="368" spans="1:15" x14ac:dyDescent="0.25">
      <c r="A368" s="107" t="s">
        <v>206</v>
      </c>
      <c r="B368" s="55">
        <v>2015</v>
      </c>
      <c r="C368" s="55">
        <v>3</v>
      </c>
      <c r="D368" s="55">
        <v>0</v>
      </c>
      <c r="E368" s="55">
        <v>4</v>
      </c>
      <c r="F368" s="55">
        <v>4</v>
      </c>
      <c r="G368" s="55">
        <v>2</v>
      </c>
      <c r="H368" s="55">
        <v>2</v>
      </c>
      <c r="I368" s="55">
        <v>1</v>
      </c>
      <c r="J368" s="55">
        <v>2</v>
      </c>
      <c r="K368" s="55">
        <v>2</v>
      </c>
      <c r="L368" s="55"/>
      <c r="M368" s="55"/>
      <c r="N368" s="55"/>
      <c r="O368" s="55">
        <f>SUM(C368:N368)</f>
        <v>20</v>
      </c>
    </row>
    <row r="369" spans="1:15" x14ac:dyDescent="0.25">
      <c r="A369" s="107" t="s">
        <v>207</v>
      </c>
      <c r="B369" s="165" t="s">
        <v>205</v>
      </c>
      <c r="C369" s="55">
        <f t="shared" ref="C369:K369" si="182">C367-C368</f>
        <v>-1</v>
      </c>
      <c r="D369" s="55">
        <f t="shared" si="182"/>
        <v>1</v>
      </c>
      <c r="E369" s="55">
        <f t="shared" si="182"/>
        <v>-3</v>
      </c>
      <c r="F369" s="55">
        <f t="shared" si="182"/>
        <v>-1</v>
      </c>
      <c r="G369" s="55">
        <f t="shared" si="182"/>
        <v>0</v>
      </c>
      <c r="H369" s="55">
        <f t="shared" si="182"/>
        <v>1</v>
      </c>
      <c r="I369" s="55">
        <f t="shared" si="182"/>
        <v>0</v>
      </c>
      <c r="J369" s="55">
        <f t="shared" si="182"/>
        <v>1</v>
      </c>
      <c r="K369" s="55">
        <f t="shared" si="182"/>
        <v>4</v>
      </c>
      <c r="L369" s="55"/>
      <c r="M369" s="55"/>
      <c r="N369" s="55"/>
      <c r="O369" s="55">
        <f>O367-O368</f>
        <v>2</v>
      </c>
    </row>
    <row r="370" spans="1:15" ht="13.8" thickBot="1" x14ac:dyDescent="0.3">
      <c r="A370" s="163"/>
      <c r="B370" s="164" t="s">
        <v>9</v>
      </c>
      <c r="C370" s="86">
        <f t="shared" ref="C370:K370" si="183">C369/C368</f>
        <v>-0.33333333333333331</v>
      </c>
      <c r="D370" s="86">
        <v>0</v>
      </c>
      <c r="E370" s="86">
        <f t="shared" si="183"/>
        <v>-0.75</v>
      </c>
      <c r="F370" s="86">
        <f t="shared" si="183"/>
        <v>-0.25</v>
      </c>
      <c r="G370" s="86">
        <f t="shared" si="183"/>
        <v>0</v>
      </c>
      <c r="H370" s="86">
        <f t="shared" si="183"/>
        <v>0.5</v>
      </c>
      <c r="I370" s="86">
        <f t="shared" si="183"/>
        <v>0</v>
      </c>
      <c r="J370" s="86">
        <f t="shared" si="183"/>
        <v>0.5</v>
      </c>
      <c r="K370" s="86">
        <f t="shared" si="183"/>
        <v>2</v>
      </c>
      <c r="L370" s="86"/>
      <c r="M370" s="86"/>
      <c r="N370" s="86"/>
      <c r="O370" s="86">
        <f>O369/O368</f>
        <v>0.1</v>
      </c>
    </row>
    <row r="371" spans="1:15" x14ac:dyDescent="0.25">
      <c r="A371" s="84"/>
      <c r="B371" s="56">
        <v>2016</v>
      </c>
      <c r="C371" s="77">
        <v>0</v>
      </c>
      <c r="D371" s="77">
        <v>0</v>
      </c>
      <c r="E371" s="77">
        <v>0</v>
      </c>
      <c r="F371" s="77">
        <v>0</v>
      </c>
      <c r="G371" s="77">
        <v>3</v>
      </c>
      <c r="H371" s="77">
        <v>2</v>
      </c>
      <c r="I371" s="77">
        <v>1</v>
      </c>
      <c r="J371" s="77">
        <v>0</v>
      </c>
      <c r="K371" s="77">
        <v>0</v>
      </c>
      <c r="L371" s="77"/>
      <c r="M371" s="77"/>
      <c r="N371" s="77"/>
      <c r="O371" s="56">
        <f>SUM(C371:N371)</f>
        <v>6</v>
      </c>
    </row>
    <row r="372" spans="1:15" x14ac:dyDescent="0.25">
      <c r="A372" s="166" t="s">
        <v>208</v>
      </c>
      <c r="B372" s="55">
        <v>2015</v>
      </c>
      <c r="C372" s="55">
        <v>1</v>
      </c>
      <c r="D372" s="55">
        <v>0</v>
      </c>
      <c r="E372" s="55">
        <v>0</v>
      </c>
      <c r="F372" s="55">
        <v>1</v>
      </c>
      <c r="G372" s="55">
        <v>0</v>
      </c>
      <c r="H372" s="55">
        <v>0</v>
      </c>
      <c r="I372" s="55">
        <v>0</v>
      </c>
      <c r="J372" s="55">
        <v>0</v>
      </c>
      <c r="K372" s="55">
        <v>2</v>
      </c>
      <c r="L372" s="55"/>
      <c r="M372" s="55"/>
      <c r="N372" s="55"/>
      <c r="O372" s="55">
        <f>SUM(C372:N372)</f>
        <v>4</v>
      </c>
    </row>
    <row r="373" spans="1:15" x14ac:dyDescent="0.25">
      <c r="A373" s="107" t="s">
        <v>209</v>
      </c>
      <c r="B373" s="165" t="s">
        <v>205</v>
      </c>
      <c r="C373" s="55">
        <f t="shared" ref="C373:K373" si="184">C371-C372</f>
        <v>-1</v>
      </c>
      <c r="D373" s="55">
        <f t="shared" si="184"/>
        <v>0</v>
      </c>
      <c r="E373" s="55">
        <f t="shared" si="184"/>
        <v>0</v>
      </c>
      <c r="F373" s="55">
        <f t="shared" si="184"/>
        <v>-1</v>
      </c>
      <c r="G373" s="55">
        <f t="shared" si="184"/>
        <v>3</v>
      </c>
      <c r="H373" s="55">
        <f t="shared" si="184"/>
        <v>2</v>
      </c>
      <c r="I373" s="55">
        <f t="shared" si="184"/>
        <v>1</v>
      </c>
      <c r="J373" s="55">
        <f t="shared" si="184"/>
        <v>0</v>
      </c>
      <c r="K373" s="55">
        <f t="shared" si="184"/>
        <v>-2</v>
      </c>
      <c r="L373" s="55"/>
      <c r="M373" s="55"/>
      <c r="N373" s="55"/>
      <c r="O373" s="55">
        <f>O371-O372</f>
        <v>2</v>
      </c>
    </row>
    <row r="374" spans="1:15" ht="13.8" thickBot="1" x14ac:dyDescent="0.3">
      <c r="A374" s="163"/>
      <c r="B374" s="164" t="s">
        <v>9</v>
      </c>
      <c r="C374" s="86">
        <f>C373/C372</f>
        <v>-1</v>
      </c>
      <c r="D374" s="86">
        <v>0</v>
      </c>
      <c r="E374" s="86">
        <v>0</v>
      </c>
      <c r="F374" s="86">
        <f>F373/F372</f>
        <v>-1</v>
      </c>
      <c r="G374" s="86">
        <v>0</v>
      </c>
      <c r="H374" s="86">
        <v>0</v>
      </c>
      <c r="I374" s="86">
        <v>0</v>
      </c>
      <c r="J374" s="86">
        <v>0</v>
      </c>
      <c r="K374" s="86">
        <f>K373/K372</f>
        <v>-1</v>
      </c>
      <c r="L374" s="86"/>
      <c r="M374" s="86"/>
      <c r="N374" s="86"/>
      <c r="O374" s="86">
        <f>O373/O372</f>
        <v>0.5</v>
      </c>
    </row>
    <row r="375" spans="1:15" x14ac:dyDescent="0.25">
      <c r="A375" s="84"/>
      <c r="B375" s="56">
        <v>2016</v>
      </c>
      <c r="C375" s="77">
        <v>0</v>
      </c>
      <c r="D375" s="77">
        <v>0</v>
      </c>
      <c r="E375" s="77">
        <v>0</v>
      </c>
      <c r="F375" s="77">
        <v>0</v>
      </c>
      <c r="G375" s="77">
        <v>0</v>
      </c>
      <c r="H375" s="77">
        <v>0</v>
      </c>
      <c r="I375" s="77">
        <v>0</v>
      </c>
      <c r="J375" s="77">
        <v>0</v>
      </c>
      <c r="K375" s="77">
        <v>0</v>
      </c>
      <c r="L375" s="77"/>
      <c r="M375" s="77"/>
      <c r="N375" s="77"/>
      <c r="O375" s="56">
        <f>SUM(C375:N375)</f>
        <v>0</v>
      </c>
    </row>
    <row r="376" spans="1:15" x14ac:dyDescent="0.25">
      <c r="A376" s="166" t="s">
        <v>210</v>
      </c>
      <c r="B376" s="55">
        <v>2015</v>
      </c>
      <c r="C376" s="55">
        <v>0</v>
      </c>
      <c r="D376" s="55">
        <v>0</v>
      </c>
      <c r="E376" s="55">
        <v>0</v>
      </c>
      <c r="F376" s="55">
        <v>0</v>
      </c>
      <c r="G376" s="55">
        <v>0</v>
      </c>
      <c r="H376" s="55">
        <v>0</v>
      </c>
      <c r="I376" s="55">
        <v>0</v>
      </c>
      <c r="J376" s="55">
        <v>0</v>
      </c>
      <c r="K376" s="55">
        <v>0</v>
      </c>
      <c r="L376" s="55"/>
      <c r="M376" s="55"/>
      <c r="N376" s="55"/>
      <c r="O376" s="55">
        <f>SUM(C376:N376)</f>
        <v>0</v>
      </c>
    </row>
    <row r="377" spans="1:15" x14ac:dyDescent="0.25">
      <c r="A377" s="166" t="s">
        <v>211</v>
      </c>
      <c r="B377" s="165" t="s">
        <v>205</v>
      </c>
      <c r="C377" s="55">
        <f t="shared" ref="C377:K377" si="185">C375-C376</f>
        <v>0</v>
      </c>
      <c r="D377" s="55">
        <f t="shared" si="185"/>
        <v>0</v>
      </c>
      <c r="E377" s="55">
        <f t="shared" si="185"/>
        <v>0</v>
      </c>
      <c r="F377" s="55">
        <f t="shared" si="185"/>
        <v>0</v>
      </c>
      <c r="G377" s="55">
        <f t="shared" si="185"/>
        <v>0</v>
      </c>
      <c r="H377" s="55">
        <f t="shared" si="185"/>
        <v>0</v>
      </c>
      <c r="I377" s="55">
        <f t="shared" si="185"/>
        <v>0</v>
      </c>
      <c r="J377" s="55">
        <f t="shared" si="185"/>
        <v>0</v>
      </c>
      <c r="K377" s="55">
        <f t="shared" si="185"/>
        <v>0</v>
      </c>
      <c r="L377" s="55"/>
      <c r="M377" s="55"/>
      <c r="N377" s="55"/>
      <c r="O377" s="55">
        <f>O375-O376</f>
        <v>0</v>
      </c>
    </row>
    <row r="378" spans="1:15" ht="13.8" thickBot="1" x14ac:dyDescent="0.3">
      <c r="A378" s="163"/>
      <c r="B378" s="164" t="s">
        <v>9</v>
      </c>
      <c r="C378" s="86">
        <v>0</v>
      </c>
      <c r="D378" s="86">
        <v>0</v>
      </c>
      <c r="E378" s="86">
        <v>0</v>
      </c>
      <c r="F378" s="86">
        <v>0</v>
      </c>
      <c r="G378" s="86">
        <v>0</v>
      </c>
      <c r="H378" s="86">
        <v>0</v>
      </c>
      <c r="I378" s="86">
        <v>0</v>
      </c>
      <c r="J378" s="86">
        <v>0</v>
      </c>
      <c r="K378" s="86">
        <v>0</v>
      </c>
      <c r="L378" s="86"/>
      <c r="M378" s="86"/>
      <c r="N378" s="86"/>
      <c r="O378" s="86">
        <v>0</v>
      </c>
    </row>
    <row r="379" spans="1:15" x14ac:dyDescent="0.25">
      <c r="A379" s="84"/>
      <c r="B379" s="56">
        <v>2016</v>
      </c>
      <c r="C379" s="77">
        <v>9</v>
      </c>
      <c r="D379" s="77">
        <v>4</v>
      </c>
      <c r="E379" s="77">
        <v>10</v>
      </c>
      <c r="F379" s="77">
        <v>9</v>
      </c>
      <c r="G379" s="77">
        <v>6</v>
      </c>
      <c r="H379" s="77">
        <v>7</v>
      </c>
      <c r="I379" s="77">
        <v>2</v>
      </c>
      <c r="J379" s="77">
        <v>13</v>
      </c>
      <c r="K379" s="77">
        <v>9</v>
      </c>
      <c r="L379" s="77"/>
      <c r="M379" s="77"/>
      <c r="N379" s="77"/>
      <c r="O379" s="56">
        <f>SUM(C379:N379)</f>
        <v>69</v>
      </c>
    </row>
    <row r="380" spans="1:15" x14ac:dyDescent="0.25">
      <c r="A380" s="107" t="s">
        <v>212</v>
      </c>
      <c r="B380" s="55">
        <v>2015</v>
      </c>
      <c r="C380" s="55">
        <v>11</v>
      </c>
      <c r="D380" s="55">
        <v>7</v>
      </c>
      <c r="E380" s="55">
        <v>3</v>
      </c>
      <c r="F380" s="55">
        <v>6</v>
      </c>
      <c r="G380" s="55">
        <v>13</v>
      </c>
      <c r="H380" s="55">
        <v>8</v>
      </c>
      <c r="I380" s="55">
        <v>18</v>
      </c>
      <c r="J380" s="55">
        <v>13</v>
      </c>
      <c r="K380" s="55">
        <v>8</v>
      </c>
      <c r="L380" s="55"/>
      <c r="M380" s="55"/>
      <c r="N380" s="55"/>
      <c r="O380" s="55">
        <f>SUM(C380:N380)</f>
        <v>87</v>
      </c>
    </row>
    <row r="381" spans="1:15" x14ac:dyDescent="0.25">
      <c r="A381" s="84"/>
      <c r="B381" s="165" t="s">
        <v>205</v>
      </c>
      <c r="C381" s="55">
        <f t="shared" ref="C381:K381" si="186">C379-C380</f>
        <v>-2</v>
      </c>
      <c r="D381" s="55">
        <f t="shared" si="186"/>
        <v>-3</v>
      </c>
      <c r="E381" s="55">
        <f t="shared" si="186"/>
        <v>7</v>
      </c>
      <c r="F381" s="55">
        <f t="shared" si="186"/>
        <v>3</v>
      </c>
      <c r="G381" s="55">
        <f t="shared" si="186"/>
        <v>-7</v>
      </c>
      <c r="H381" s="55">
        <f t="shared" si="186"/>
        <v>-1</v>
      </c>
      <c r="I381" s="55">
        <f t="shared" si="186"/>
        <v>-16</v>
      </c>
      <c r="J381" s="55">
        <f t="shared" si="186"/>
        <v>0</v>
      </c>
      <c r="K381" s="55">
        <f t="shared" si="186"/>
        <v>1</v>
      </c>
      <c r="L381" s="55"/>
      <c r="M381" s="55"/>
      <c r="N381" s="55"/>
      <c r="O381" s="55">
        <f>O379-O380</f>
        <v>-18</v>
      </c>
    </row>
    <row r="382" spans="1:15" ht="13.8" thickBot="1" x14ac:dyDescent="0.3">
      <c r="A382" s="163"/>
      <c r="B382" s="164" t="s">
        <v>9</v>
      </c>
      <c r="C382" s="86">
        <f t="shared" ref="C382:K382" si="187">C381/C380</f>
        <v>-0.18181818181818182</v>
      </c>
      <c r="D382" s="86">
        <f t="shared" si="187"/>
        <v>-0.42857142857142855</v>
      </c>
      <c r="E382" s="86">
        <f t="shared" si="187"/>
        <v>2.3333333333333335</v>
      </c>
      <c r="F382" s="86">
        <f t="shared" si="187"/>
        <v>0.5</v>
      </c>
      <c r="G382" s="86">
        <f t="shared" si="187"/>
        <v>-0.53846153846153844</v>
      </c>
      <c r="H382" s="86">
        <f t="shared" si="187"/>
        <v>-0.125</v>
      </c>
      <c r="I382" s="86">
        <f t="shared" si="187"/>
        <v>-0.88888888888888884</v>
      </c>
      <c r="J382" s="86">
        <f t="shared" si="187"/>
        <v>0</v>
      </c>
      <c r="K382" s="86">
        <f t="shared" si="187"/>
        <v>0.125</v>
      </c>
      <c r="L382" s="86"/>
      <c r="M382" s="86"/>
      <c r="N382" s="86"/>
      <c r="O382" s="86">
        <f>O381/O380</f>
        <v>-0.20689655172413793</v>
      </c>
    </row>
    <row r="383" spans="1:15" x14ac:dyDescent="0.25">
      <c r="A383" s="84"/>
      <c r="B383" s="56">
        <v>2016</v>
      </c>
      <c r="C383" s="77">
        <v>17</v>
      </c>
      <c r="D383" s="77">
        <v>9</v>
      </c>
      <c r="E383" s="77">
        <v>15</v>
      </c>
      <c r="F383" s="77">
        <v>25</v>
      </c>
      <c r="G383" s="77">
        <v>31</v>
      </c>
      <c r="H383" s="77">
        <v>16</v>
      </c>
      <c r="I383" s="77">
        <v>17</v>
      </c>
      <c r="J383" s="77">
        <v>12</v>
      </c>
      <c r="K383" s="77">
        <v>25</v>
      </c>
      <c r="L383" s="77"/>
      <c r="M383" s="77"/>
      <c r="N383" s="77"/>
      <c r="O383" s="56">
        <f>SUM(C383:N383)</f>
        <v>167</v>
      </c>
    </row>
    <row r="384" spans="1:15" x14ac:dyDescent="0.25">
      <c r="A384" s="107" t="s">
        <v>213</v>
      </c>
      <c r="B384" s="55">
        <v>2015</v>
      </c>
      <c r="C384" s="55">
        <v>23</v>
      </c>
      <c r="D384" s="55">
        <v>14</v>
      </c>
      <c r="E384" s="55">
        <v>19</v>
      </c>
      <c r="F384" s="55">
        <v>11</v>
      </c>
      <c r="G384" s="55">
        <v>13</v>
      </c>
      <c r="H384" s="55">
        <v>27</v>
      </c>
      <c r="I384" s="55">
        <v>23</v>
      </c>
      <c r="J384" s="55">
        <v>19</v>
      </c>
      <c r="K384" s="55">
        <v>31</v>
      </c>
      <c r="L384" s="55"/>
      <c r="M384" s="55"/>
      <c r="N384" s="55"/>
      <c r="O384" s="55">
        <f>SUM(C384:N384)</f>
        <v>180</v>
      </c>
    </row>
    <row r="385" spans="1:15" x14ac:dyDescent="0.25">
      <c r="A385" s="107" t="s">
        <v>214</v>
      </c>
      <c r="B385" s="165" t="s">
        <v>205</v>
      </c>
      <c r="C385" s="55">
        <f t="shared" ref="C385:K385" si="188">C383-C384</f>
        <v>-6</v>
      </c>
      <c r="D385" s="55">
        <f t="shared" si="188"/>
        <v>-5</v>
      </c>
      <c r="E385" s="55">
        <f t="shared" si="188"/>
        <v>-4</v>
      </c>
      <c r="F385" s="55">
        <f t="shared" si="188"/>
        <v>14</v>
      </c>
      <c r="G385" s="55">
        <f t="shared" si="188"/>
        <v>18</v>
      </c>
      <c r="H385" s="55">
        <f t="shared" si="188"/>
        <v>-11</v>
      </c>
      <c r="I385" s="55">
        <f t="shared" si="188"/>
        <v>-6</v>
      </c>
      <c r="J385" s="55">
        <f t="shared" si="188"/>
        <v>-7</v>
      </c>
      <c r="K385" s="55">
        <f t="shared" si="188"/>
        <v>-6</v>
      </c>
      <c r="L385" s="55"/>
      <c r="M385" s="55"/>
      <c r="N385" s="55"/>
      <c r="O385" s="55">
        <f>O383-O384</f>
        <v>-13</v>
      </c>
    </row>
    <row r="386" spans="1:15" ht="13.8" thickBot="1" x14ac:dyDescent="0.3">
      <c r="A386" s="163" t="s">
        <v>2</v>
      </c>
      <c r="B386" s="164" t="s">
        <v>9</v>
      </c>
      <c r="C386" s="86">
        <f t="shared" ref="C386:K386" si="189">C385/C384</f>
        <v>-0.2608695652173913</v>
      </c>
      <c r="D386" s="86">
        <f t="shared" si="189"/>
        <v>-0.35714285714285715</v>
      </c>
      <c r="E386" s="86">
        <f t="shared" si="189"/>
        <v>-0.21052631578947367</v>
      </c>
      <c r="F386" s="86">
        <f t="shared" si="189"/>
        <v>1.2727272727272727</v>
      </c>
      <c r="G386" s="86">
        <f t="shared" si="189"/>
        <v>1.3846153846153846</v>
      </c>
      <c r="H386" s="86">
        <f t="shared" si="189"/>
        <v>-0.40740740740740738</v>
      </c>
      <c r="I386" s="86">
        <f t="shared" si="189"/>
        <v>-0.2608695652173913</v>
      </c>
      <c r="J386" s="86">
        <f t="shared" si="189"/>
        <v>-0.36842105263157893</v>
      </c>
      <c r="K386" s="86">
        <f t="shared" si="189"/>
        <v>-0.19354838709677419</v>
      </c>
      <c r="L386" s="86"/>
      <c r="M386" s="86"/>
      <c r="N386" s="86"/>
      <c r="O386" s="86">
        <f>O385/O384</f>
        <v>-7.2222222222222215E-2</v>
      </c>
    </row>
    <row r="387" spans="1:15" x14ac:dyDescent="0.25">
      <c r="A387" s="84"/>
      <c r="B387" s="56">
        <v>2016</v>
      </c>
      <c r="C387" s="77">
        <v>42</v>
      </c>
      <c r="D387" s="77">
        <v>34</v>
      </c>
      <c r="E387" s="77">
        <v>49</v>
      </c>
      <c r="F387" s="77">
        <v>25</v>
      </c>
      <c r="G387" s="77">
        <v>17</v>
      </c>
      <c r="H387" s="77">
        <v>26</v>
      </c>
      <c r="I387" s="77">
        <v>22</v>
      </c>
      <c r="J387" s="77">
        <v>41</v>
      </c>
      <c r="K387" s="77">
        <v>22</v>
      </c>
      <c r="L387" s="77"/>
      <c r="M387" s="77"/>
      <c r="N387" s="77"/>
      <c r="O387" s="56">
        <f>SUM(C387:N387)</f>
        <v>278</v>
      </c>
    </row>
    <row r="388" spans="1:15" x14ac:dyDescent="0.25">
      <c r="A388" s="107" t="s">
        <v>215</v>
      </c>
      <c r="B388" s="55">
        <v>2015</v>
      </c>
      <c r="C388" s="55">
        <v>26</v>
      </c>
      <c r="D388" s="55">
        <v>21</v>
      </c>
      <c r="E388" s="55">
        <v>23</v>
      </c>
      <c r="F388" s="55">
        <v>22</v>
      </c>
      <c r="G388" s="55">
        <v>19</v>
      </c>
      <c r="H388" s="55">
        <v>29</v>
      </c>
      <c r="I388" s="55">
        <v>30</v>
      </c>
      <c r="J388" s="55">
        <v>30</v>
      </c>
      <c r="K388" s="55">
        <v>22</v>
      </c>
      <c r="L388" s="55"/>
      <c r="M388" s="55"/>
      <c r="N388" s="55"/>
      <c r="O388" s="55">
        <f>SUM(C388:N388)</f>
        <v>222</v>
      </c>
    </row>
    <row r="389" spans="1:15" x14ac:dyDescent="0.25">
      <c r="A389" s="84"/>
      <c r="B389" s="165" t="s">
        <v>205</v>
      </c>
      <c r="C389" s="55">
        <f t="shared" ref="C389:K389" si="190">C387-C388</f>
        <v>16</v>
      </c>
      <c r="D389" s="55">
        <f t="shared" si="190"/>
        <v>13</v>
      </c>
      <c r="E389" s="55">
        <f t="shared" si="190"/>
        <v>26</v>
      </c>
      <c r="F389" s="55">
        <f t="shared" si="190"/>
        <v>3</v>
      </c>
      <c r="G389" s="55">
        <f t="shared" si="190"/>
        <v>-2</v>
      </c>
      <c r="H389" s="55">
        <f t="shared" si="190"/>
        <v>-3</v>
      </c>
      <c r="I389" s="55">
        <f t="shared" si="190"/>
        <v>-8</v>
      </c>
      <c r="J389" s="55">
        <f t="shared" si="190"/>
        <v>11</v>
      </c>
      <c r="K389" s="55">
        <f t="shared" si="190"/>
        <v>0</v>
      </c>
      <c r="L389" s="55"/>
      <c r="M389" s="55"/>
      <c r="N389" s="55"/>
      <c r="O389" s="55">
        <f>O387-O388</f>
        <v>56</v>
      </c>
    </row>
    <row r="390" spans="1:15" ht="13.8" thickBot="1" x14ac:dyDescent="0.3">
      <c r="A390" s="163"/>
      <c r="B390" s="164" t="s">
        <v>9</v>
      </c>
      <c r="C390" s="86">
        <f t="shared" ref="C390:K390" si="191">C389/C388</f>
        <v>0.61538461538461542</v>
      </c>
      <c r="D390" s="86">
        <f t="shared" si="191"/>
        <v>0.61904761904761907</v>
      </c>
      <c r="E390" s="86">
        <f t="shared" si="191"/>
        <v>1.1304347826086956</v>
      </c>
      <c r="F390" s="86">
        <f t="shared" si="191"/>
        <v>0.13636363636363635</v>
      </c>
      <c r="G390" s="86">
        <f t="shared" si="191"/>
        <v>-0.10526315789473684</v>
      </c>
      <c r="H390" s="86">
        <f t="shared" si="191"/>
        <v>-0.10344827586206896</v>
      </c>
      <c r="I390" s="86">
        <f t="shared" si="191"/>
        <v>-0.26666666666666666</v>
      </c>
      <c r="J390" s="86">
        <f t="shared" si="191"/>
        <v>0.36666666666666664</v>
      </c>
      <c r="K390" s="86">
        <f t="shared" si="191"/>
        <v>0</v>
      </c>
      <c r="L390" s="86"/>
      <c r="M390" s="86"/>
      <c r="N390" s="86"/>
      <c r="O390" s="86">
        <f>O389/O388</f>
        <v>0.25225225225225223</v>
      </c>
    </row>
    <row r="391" spans="1:15" x14ac:dyDescent="0.25">
      <c r="A391" s="84"/>
      <c r="B391" s="56">
        <v>2016</v>
      </c>
      <c r="C391" s="77">
        <v>69</v>
      </c>
      <c r="D391" s="77">
        <v>80</v>
      </c>
      <c r="E391" s="77">
        <v>60</v>
      </c>
      <c r="F391" s="77">
        <v>70</v>
      </c>
      <c r="G391" s="77">
        <v>70</v>
      </c>
      <c r="H391" s="77">
        <v>98</v>
      </c>
      <c r="I391" s="77">
        <v>85</v>
      </c>
      <c r="J391" s="77">
        <v>79</v>
      </c>
      <c r="K391" s="77">
        <v>92</v>
      </c>
      <c r="L391" s="77"/>
      <c r="M391" s="77"/>
      <c r="N391" s="77"/>
      <c r="O391" s="56">
        <f>SUM(C391:N391)</f>
        <v>703</v>
      </c>
    </row>
    <row r="392" spans="1:15" x14ac:dyDescent="0.25">
      <c r="A392" s="107" t="s">
        <v>216</v>
      </c>
      <c r="B392" s="55">
        <v>2015</v>
      </c>
      <c r="C392" s="55">
        <v>94</v>
      </c>
      <c r="D392" s="55">
        <v>77</v>
      </c>
      <c r="E392" s="55">
        <v>70</v>
      </c>
      <c r="F392" s="55">
        <v>65</v>
      </c>
      <c r="G392" s="55">
        <v>90</v>
      </c>
      <c r="H392" s="55">
        <v>84</v>
      </c>
      <c r="I392" s="55">
        <v>74</v>
      </c>
      <c r="J392" s="55">
        <v>80</v>
      </c>
      <c r="K392" s="55">
        <v>68</v>
      </c>
      <c r="L392" s="55"/>
      <c r="M392" s="55"/>
      <c r="N392" s="55"/>
      <c r="O392" s="55">
        <f>SUM(C392:N392)</f>
        <v>702</v>
      </c>
    </row>
    <row r="393" spans="1:15" x14ac:dyDescent="0.25">
      <c r="A393" s="107" t="s">
        <v>217</v>
      </c>
      <c r="B393" s="165" t="s">
        <v>205</v>
      </c>
      <c r="C393" s="55">
        <f t="shared" ref="C393:J393" si="192">C391-C392</f>
        <v>-25</v>
      </c>
      <c r="D393" s="55">
        <f t="shared" si="192"/>
        <v>3</v>
      </c>
      <c r="E393" s="55">
        <f t="shared" si="192"/>
        <v>-10</v>
      </c>
      <c r="F393" s="55">
        <f t="shared" si="192"/>
        <v>5</v>
      </c>
      <c r="G393" s="55">
        <f t="shared" si="192"/>
        <v>-20</v>
      </c>
      <c r="H393" s="55">
        <f t="shared" si="192"/>
        <v>14</v>
      </c>
      <c r="I393" s="55">
        <f t="shared" si="192"/>
        <v>11</v>
      </c>
      <c r="J393" s="55">
        <f t="shared" si="192"/>
        <v>-1</v>
      </c>
      <c r="K393" s="55">
        <f>K391-K392</f>
        <v>24</v>
      </c>
      <c r="L393" s="55"/>
      <c r="M393" s="55"/>
      <c r="N393" s="55"/>
      <c r="O393" s="55">
        <f>O391-O392</f>
        <v>1</v>
      </c>
    </row>
    <row r="394" spans="1:15" ht="13.8" thickBot="1" x14ac:dyDescent="0.3">
      <c r="A394" s="163"/>
      <c r="B394" s="164" t="s">
        <v>9</v>
      </c>
      <c r="C394" s="86">
        <f t="shared" ref="C394:K394" si="193">C393/C392</f>
        <v>-0.26595744680851063</v>
      </c>
      <c r="D394" s="86">
        <f t="shared" si="193"/>
        <v>3.896103896103896E-2</v>
      </c>
      <c r="E394" s="86">
        <f t="shared" si="193"/>
        <v>-0.14285714285714285</v>
      </c>
      <c r="F394" s="86">
        <f t="shared" si="193"/>
        <v>7.6923076923076927E-2</v>
      </c>
      <c r="G394" s="86">
        <f t="shared" si="193"/>
        <v>-0.22222222222222221</v>
      </c>
      <c r="H394" s="86">
        <f t="shared" si="193"/>
        <v>0.16666666666666666</v>
      </c>
      <c r="I394" s="86">
        <f t="shared" si="193"/>
        <v>0.14864864864864866</v>
      </c>
      <c r="J394" s="86">
        <f t="shared" si="193"/>
        <v>-1.2500000000000001E-2</v>
      </c>
      <c r="K394" s="86">
        <f t="shared" si="193"/>
        <v>0.35294117647058826</v>
      </c>
      <c r="L394" s="86"/>
      <c r="M394" s="86"/>
      <c r="N394" s="86"/>
      <c r="O394" s="86">
        <f>O393/O392</f>
        <v>1.4245014245014246E-3</v>
      </c>
    </row>
    <row r="395" spans="1:15" x14ac:dyDescent="0.25">
      <c r="A395" s="84"/>
      <c r="B395" s="56">
        <v>2016</v>
      </c>
      <c r="C395" s="77">
        <v>5</v>
      </c>
      <c r="D395" s="77">
        <v>9</v>
      </c>
      <c r="E395" s="77">
        <v>6</v>
      </c>
      <c r="F395" s="77">
        <v>4</v>
      </c>
      <c r="G395" s="77">
        <v>6</v>
      </c>
      <c r="H395" s="77">
        <v>6</v>
      </c>
      <c r="I395" s="77">
        <v>5</v>
      </c>
      <c r="J395" s="77">
        <v>6</v>
      </c>
      <c r="K395" s="77">
        <v>5</v>
      </c>
      <c r="L395" s="77"/>
      <c r="M395" s="77"/>
      <c r="N395" s="77"/>
      <c r="O395" s="56">
        <f>SUM(C395:N395)</f>
        <v>52</v>
      </c>
    </row>
    <row r="396" spans="1:15" x14ac:dyDescent="0.25">
      <c r="A396" s="107" t="s">
        <v>218</v>
      </c>
      <c r="B396" s="55">
        <v>2015</v>
      </c>
      <c r="C396" s="55">
        <v>12</v>
      </c>
      <c r="D396" s="55">
        <v>15</v>
      </c>
      <c r="E396" s="55">
        <v>10</v>
      </c>
      <c r="F396" s="55">
        <v>2</v>
      </c>
      <c r="G396" s="55">
        <v>3</v>
      </c>
      <c r="H396" s="55">
        <v>14</v>
      </c>
      <c r="I396" s="55">
        <v>9</v>
      </c>
      <c r="J396" s="55">
        <v>4</v>
      </c>
      <c r="K396" s="55">
        <v>7</v>
      </c>
      <c r="L396" s="55"/>
      <c r="M396" s="55"/>
      <c r="N396" s="55"/>
      <c r="O396" s="55">
        <f>SUM(C396:N396)</f>
        <v>76</v>
      </c>
    </row>
    <row r="397" spans="1:15" x14ac:dyDescent="0.25">
      <c r="A397" s="107" t="s">
        <v>219</v>
      </c>
      <c r="B397" s="165" t="s">
        <v>205</v>
      </c>
      <c r="C397" s="55">
        <f t="shared" ref="C397:K397" si="194">C395-C396</f>
        <v>-7</v>
      </c>
      <c r="D397" s="55">
        <f t="shared" si="194"/>
        <v>-6</v>
      </c>
      <c r="E397" s="55">
        <f t="shared" si="194"/>
        <v>-4</v>
      </c>
      <c r="F397" s="55">
        <f t="shared" si="194"/>
        <v>2</v>
      </c>
      <c r="G397" s="55">
        <f t="shared" si="194"/>
        <v>3</v>
      </c>
      <c r="H397" s="55">
        <f t="shared" si="194"/>
        <v>-8</v>
      </c>
      <c r="I397" s="55">
        <f t="shared" si="194"/>
        <v>-4</v>
      </c>
      <c r="J397" s="55">
        <f t="shared" si="194"/>
        <v>2</v>
      </c>
      <c r="K397" s="55">
        <f t="shared" si="194"/>
        <v>-2</v>
      </c>
      <c r="L397" s="55"/>
      <c r="M397" s="55"/>
      <c r="N397" s="55"/>
      <c r="O397" s="55">
        <f>O395-O396</f>
        <v>-24</v>
      </c>
    </row>
    <row r="398" spans="1:15" ht="13.8" thickBot="1" x14ac:dyDescent="0.3">
      <c r="A398" s="163"/>
      <c r="B398" s="164" t="s">
        <v>9</v>
      </c>
      <c r="C398" s="86">
        <f t="shared" ref="C398:K398" si="195">C397/C396</f>
        <v>-0.58333333333333337</v>
      </c>
      <c r="D398" s="86">
        <f t="shared" si="195"/>
        <v>-0.4</v>
      </c>
      <c r="E398" s="86">
        <f t="shared" si="195"/>
        <v>-0.4</v>
      </c>
      <c r="F398" s="86">
        <f t="shared" si="195"/>
        <v>1</v>
      </c>
      <c r="G398" s="86">
        <f t="shared" si="195"/>
        <v>1</v>
      </c>
      <c r="H398" s="86">
        <f t="shared" si="195"/>
        <v>-0.5714285714285714</v>
      </c>
      <c r="I398" s="86">
        <f t="shared" si="195"/>
        <v>-0.44444444444444442</v>
      </c>
      <c r="J398" s="86">
        <f t="shared" si="195"/>
        <v>0.5</v>
      </c>
      <c r="K398" s="86">
        <f t="shared" si="195"/>
        <v>-0.2857142857142857</v>
      </c>
      <c r="L398" s="86"/>
      <c r="M398" s="86"/>
      <c r="N398" s="86"/>
      <c r="O398" s="86">
        <f>O397/O396</f>
        <v>-0.31578947368421051</v>
      </c>
    </row>
    <row r="401" spans="1:15" ht="13.8" thickBot="1" x14ac:dyDescent="0.3">
      <c r="A401" s="168" t="s">
        <v>160</v>
      </c>
    </row>
    <row r="402" spans="1:15" ht="13.8" thickBot="1" x14ac:dyDescent="0.3">
      <c r="A402" t="s">
        <v>2</v>
      </c>
      <c r="B402" s="108" t="s">
        <v>191</v>
      </c>
      <c r="C402" s="108" t="s">
        <v>192</v>
      </c>
      <c r="D402" s="108" t="s">
        <v>193</v>
      </c>
      <c r="E402" s="108" t="s">
        <v>194</v>
      </c>
      <c r="F402" s="108" t="s">
        <v>195</v>
      </c>
      <c r="G402" s="108" t="s">
        <v>196</v>
      </c>
      <c r="H402" s="108" t="s">
        <v>197</v>
      </c>
      <c r="I402" s="108" t="s">
        <v>198</v>
      </c>
      <c r="J402" s="108" t="s">
        <v>199</v>
      </c>
      <c r="K402" s="108" t="s">
        <v>200</v>
      </c>
      <c r="L402" s="108" t="s">
        <v>201</v>
      </c>
      <c r="M402" s="108" t="s">
        <v>202</v>
      </c>
      <c r="N402" s="108" t="s">
        <v>203</v>
      </c>
      <c r="O402" s="108" t="s">
        <v>49</v>
      </c>
    </row>
    <row r="403" spans="1:15" x14ac:dyDescent="0.25">
      <c r="A403" s="82"/>
      <c r="B403" s="56">
        <v>2016</v>
      </c>
      <c r="C403" s="56">
        <f t="shared" ref="C403:K403" si="196">SUM(C407+C411+C419+C423+C427+C431+C435)</f>
        <v>156</v>
      </c>
      <c r="D403" s="56">
        <f t="shared" si="196"/>
        <v>175</v>
      </c>
      <c r="E403" s="56">
        <f t="shared" si="196"/>
        <v>161</v>
      </c>
      <c r="F403" s="56">
        <f t="shared" si="196"/>
        <v>189</v>
      </c>
      <c r="G403" s="56">
        <f t="shared" si="196"/>
        <v>167</v>
      </c>
      <c r="H403" s="56">
        <f t="shared" si="196"/>
        <v>127</v>
      </c>
      <c r="I403" s="56">
        <f t="shared" si="196"/>
        <v>160</v>
      </c>
      <c r="J403" s="56">
        <f t="shared" si="196"/>
        <v>116</v>
      </c>
      <c r="K403" s="56">
        <f t="shared" si="196"/>
        <v>117</v>
      </c>
      <c r="L403" s="56"/>
      <c r="M403" s="56"/>
      <c r="N403" s="56"/>
      <c r="O403" s="56">
        <f>SUM(O407+O411+O419+O423+O427+O431+O435)</f>
        <v>1368</v>
      </c>
    </row>
    <row r="404" spans="1:15" x14ac:dyDescent="0.25">
      <c r="A404" s="107" t="s">
        <v>49</v>
      </c>
      <c r="B404" s="55">
        <v>2015</v>
      </c>
      <c r="C404" s="55">
        <f t="shared" ref="C404:H404" si="197">SUM(C408+C412+C416+C420+C424+C428+C432+C436)</f>
        <v>225</v>
      </c>
      <c r="D404" s="55">
        <f t="shared" si="197"/>
        <v>131</v>
      </c>
      <c r="E404" s="55">
        <f t="shared" si="197"/>
        <v>166</v>
      </c>
      <c r="F404" s="55">
        <f t="shared" si="197"/>
        <v>137</v>
      </c>
      <c r="G404" s="55">
        <f t="shared" si="197"/>
        <v>146</v>
      </c>
      <c r="H404" s="55">
        <f t="shared" si="197"/>
        <v>175</v>
      </c>
      <c r="I404" s="55">
        <f>SUM(I408+I412+I416+I420+I424+I428+I432+I436)</f>
        <v>168</v>
      </c>
      <c r="J404" s="55">
        <f>SUM(J408+J412+J416+J420+J424+J428+J432+J436)</f>
        <v>152</v>
      </c>
      <c r="K404" s="55">
        <f>SUM(K408+K412+K416+K420+K424+K428+K432+K436)</f>
        <v>195</v>
      </c>
      <c r="L404" s="55"/>
      <c r="M404" s="55"/>
      <c r="N404" s="55"/>
      <c r="O404" s="55">
        <f>SUM(C404:N404)</f>
        <v>1495</v>
      </c>
    </row>
    <row r="405" spans="1:15" x14ac:dyDescent="0.25">
      <c r="A405" s="107" t="s">
        <v>204</v>
      </c>
      <c r="B405" s="162" t="s">
        <v>205</v>
      </c>
      <c r="C405" s="55">
        <f t="shared" ref="C405:K405" si="198">C403-C404</f>
        <v>-69</v>
      </c>
      <c r="D405" s="55">
        <f t="shared" si="198"/>
        <v>44</v>
      </c>
      <c r="E405" s="55">
        <f t="shared" si="198"/>
        <v>-5</v>
      </c>
      <c r="F405" s="55">
        <f t="shared" si="198"/>
        <v>52</v>
      </c>
      <c r="G405" s="55">
        <f t="shared" si="198"/>
        <v>21</v>
      </c>
      <c r="H405" s="55">
        <f t="shared" si="198"/>
        <v>-48</v>
      </c>
      <c r="I405" s="55">
        <f t="shared" si="198"/>
        <v>-8</v>
      </c>
      <c r="J405" s="55">
        <f t="shared" si="198"/>
        <v>-36</v>
      </c>
      <c r="K405" s="55">
        <f t="shared" si="198"/>
        <v>-78</v>
      </c>
      <c r="L405" s="55"/>
      <c r="M405" s="55"/>
      <c r="N405" s="55"/>
      <c r="O405" s="55">
        <f>O403-O404</f>
        <v>-127</v>
      </c>
    </row>
    <row r="406" spans="1:15" ht="13.8" thickBot="1" x14ac:dyDescent="0.3">
      <c r="A406" s="163"/>
      <c r="B406" s="164" t="s">
        <v>9</v>
      </c>
      <c r="C406" s="86">
        <f t="shared" ref="C406:K406" si="199">C405/C404</f>
        <v>-0.30666666666666664</v>
      </c>
      <c r="D406" s="86">
        <f t="shared" si="199"/>
        <v>0.33587786259541985</v>
      </c>
      <c r="E406" s="86">
        <f t="shared" si="199"/>
        <v>-3.0120481927710843E-2</v>
      </c>
      <c r="F406" s="86">
        <f t="shared" si="199"/>
        <v>0.37956204379562042</v>
      </c>
      <c r="G406" s="86">
        <f t="shared" si="199"/>
        <v>0.14383561643835616</v>
      </c>
      <c r="H406" s="86">
        <f t="shared" si="199"/>
        <v>-0.2742857142857143</v>
      </c>
      <c r="I406" s="86">
        <f t="shared" si="199"/>
        <v>-4.7619047619047616E-2</v>
      </c>
      <c r="J406" s="86">
        <f t="shared" si="199"/>
        <v>-0.23684210526315788</v>
      </c>
      <c r="K406" s="86">
        <f t="shared" si="199"/>
        <v>-0.4</v>
      </c>
      <c r="L406" s="86"/>
      <c r="M406" s="86"/>
      <c r="N406" s="86"/>
      <c r="O406" s="86">
        <f>O405/O404</f>
        <v>-8.4949832775919734E-2</v>
      </c>
    </row>
    <row r="407" spans="1:15" x14ac:dyDescent="0.25">
      <c r="A407" s="84"/>
      <c r="B407" s="56">
        <v>2016</v>
      </c>
      <c r="C407" s="56">
        <v>1</v>
      </c>
      <c r="D407" s="56">
        <v>4</v>
      </c>
      <c r="E407" s="56">
        <v>2</v>
      </c>
      <c r="F407" s="56">
        <v>0</v>
      </c>
      <c r="G407" s="56">
        <v>0</v>
      </c>
      <c r="H407" s="56">
        <v>2</v>
      </c>
      <c r="I407" s="56">
        <v>0</v>
      </c>
      <c r="J407" s="56">
        <v>1</v>
      </c>
      <c r="K407" s="56">
        <v>3</v>
      </c>
      <c r="L407" s="56"/>
      <c r="M407" s="56"/>
      <c r="N407" s="56"/>
      <c r="O407" s="56">
        <f>SUM(C407:N407)</f>
        <v>13</v>
      </c>
    </row>
    <row r="408" spans="1:15" x14ac:dyDescent="0.25">
      <c r="A408" s="107" t="s">
        <v>206</v>
      </c>
      <c r="B408" s="55">
        <v>2015</v>
      </c>
      <c r="C408" s="55">
        <v>3</v>
      </c>
      <c r="D408" s="55">
        <v>0</v>
      </c>
      <c r="E408" s="55">
        <v>0</v>
      </c>
      <c r="F408" s="55">
        <v>1</v>
      </c>
      <c r="G408" s="55">
        <v>1</v>
      </c>
      <c r="H408" s="55">
        <v>0</v>
      </c>
      <c r="I408" s="55">
        <v>0</v>
      </c>
      <c r="J408" s="55">
        <v>1</v>
      </c>
      <c r="K408" s="55">
        <v>1</v>
      </c>
      <c r="L408" s="55"/>
      <c r="M408" s="55"/>
      <c r="N408" s="55"/>
      <c r="O408" s="55">
        <f>SUM(C408:N408)</f>
        <v>7</v>
      </c>
    </row>
    <row r="409" spans="1:15" x14ac:dyDescent="0.25">
      <c r="A409" s="107" t="s">
        <v>207</v>
      </c>
      <c r="B409" s="165" t="s">
        <v>205</v>
      </c>
      <c r="C409" s="55">
        <f t="shared" ref="C409:K409" si="200">C407-C408</f>
        <v>-2</v>
      </c>
      <c r="D409" s="55">
        <f t="shared" si="200"/>
        <v>4</v>
      </c>
      <c r="E409" s="55">
        <f t="shared" si="200"/>
        <v>2</v>
      </c>
      <c r="F409" s="55">
        <f t="shared" si="200"/>
        <v>-1</v>
      </c>
      <c r="G409" s="55">
        <f t="shared" si="200"/>
        <v>-1</v>
      </c>
      <c r="H409" s="55">
        <f t="shared" si="200"/>
        <v>2</v>
      </c>
      <c r="I409" s="55">
        <f t="shared" si="200"/>
        <v>0</v>
      </c>
      <c r="J409" s="55">
        <f t="shared" si="200"/>
        <v>0</v>
      </c>
      <c r="K409" s="55">
        <f t="shared" si="200"/>
        <v>2</v>
      </c>
      <c r="L409" s="55"/>
      <c r="M409" s="55"/>
      <c r="N409" s="55"/>
      <c r="O409" s="55">
        <f>O407-O408</f>
        <v>6</v>
      </c>
    </row>
    <row r="410" spans="1:15" ht="13.8" thickBot="1" x14ac:dyDescent="0.3">
      <c r="A410" s="163"/>
      <c r="B410" s="164" t="s">
        <v>9</v>
      </c>
      <c r="C410" s="86">
        <f t="shared" ref="C410:K410" si="201">C409/C408</f>
        <v>-0.66666666666666663</v>
      </c>
      <c r="D410" s="86">
        <v>0</v>
      </c>
      <c r="E410" s="86">
        <v>0</v>
      </c>
      <c r="F410" s="86">
        <f t="shared" si="201"/>
        <v>-1</v>
      </c>
      <c r="G410" s="86">
        <f t="shared" si="201"/>
        <v>-1</v>
      </c>
      <c r="H410" s="86">
        <v>0</v>
      </c>
      <c r="I410" s="86">
        <v>0</v>
      </c>
      <c r="J410" s="86">
        <f t="shared" si="201"/>
        <v>0</v>
      </c>
      <c r="K410" s="86">
        <f t="shared" si="201"/>
        <v>2</v>
      </c>
      <c r="L410" s="86"/>
      <c r="M410" s="86"/>
      <c r="N410" s="86"/>
      <c r="O410" s="86">
        <f>O409/O408</f>
        <v>0.8571428571428571</v>
      </c>
    </row>
    <row r="411" spans="1:15" x14ac:dyDescent="0.25">
      <c r="A411" s="84"/>
      <c r="B411" s="56">
        <v>2016</v>
      </c>
      <c r="C411" s="77">
        <v>1</v>
      </c>
      <c r="D411" s="77">
        <v>0</v>
      </c>
      <c r="E411" s="77">
        <v>0</v>
      </c>
      <c r="F411" s="77">
        <v>0</v>
      </c>
      <c r="G411" s="77">
        <v>1</v>
      </c>
      <c r="H411" s="77">
        <v>0</v>
      </c>
      <c r="I411" s="77">
        <v>0</v>
      </c>
      <c r="J411" s="77">
        <v>0</v>
      </c>
      <c r="K411" s="77">
        <v>0</v>
      </c>
      <c r="L411" s="77"/>
      <c r="M411" s="77"/>
      <c r="N411" s="77"/>
      <c r="O411" s="56">
        <f>SUM(C411:N411)</f>
        <v>2</v>
      </c>
    </row>
    <row r="412" spans="1:15" x14ac:dyDescent="0.25">
      <c r="A412" s="166" t="s">
        <v>208</v>
      </c>
      <c r="B412" s="55">
        <v>2015</v>
      </c>
      <c r="C412" s="55">
        <v>0</v>
      </c>
      <c r="D412" s="55">
        <v>0</v>
      </c>
      <c r="E412" s="55">
        <v>0</v>
      </c>
      <c r="F412" s="55">
        <v>1</v>
      </c>
      <c r="G412" s="55">
        <v>1</v>
      </c>
      <c r="H412" s="55">
        <v>0</v>
      </c>
      <c r="I412" s="55">
        <v>1</v>
      </c>
      <c r="J412" s="55">
        <v>0</v>
      </c>
      <c r="K412" s="55">
        <v>3</v>
      </c>
      <c r="L412" s="55"/>
      <c r="M412" s="55"/>
      <c r="N412" s="55"/>
      <c r="O412" s="55">
        <f>SUM(C412:N412)</f>
        <v>6</v>
      </c>
    </row>
    <row r="413" spans="1:15" x14ac:dyDescent="0.25">
      <c r="A413" s="107" t="s">
        <v>209</v>
      </c>
      <c r="B413" s="165" t="s">
        <v>205</v>
      </c>
      <c r="C413" s="55">
        <f t="shared" ref="C413:K413" si="202">C411-C412</f>
        <v>1</v>
      </c>
      <c r="D413" s="55">
        <f t="shared" si="202"/>
        <v>0</v>
      </c>
      <c r="E413" s="55">
        <f t="shared" si="202"/>
        <v>0</v>
      </c>
      <c r="F413" s="55">
        <f t="shared" si="202"/>
        <v>-1</v>
      </c>
      <c r="G413" s="55">
        <f t="shared" si="202"/>
        <v>0</v>
      </c>
      <c r="H413" s="55">
        <f t="shared" si="202"/>
        <v>0</v>
      </c>
      <c r="I413" s="55">
        <f t="shared" si="202"/>
        <v>-1</v>
      </c>
      <c r="J413" s="55">
        <f t="shared" si="202"/>
        <v>0</v>
      </c>
      <c r="K413" s="55">
        <f t="shared" si="202"/>
        <v>-3</v>
      </c>
      <c r="L413" s="55"/>
      <c r="M413" s="55"/>
      <c r="N413" s="55"/>
      <c r="O413" s="55">
        <f>O411-O412</f>
        <v>-4</v>
      </c>
    </row>
    <row r="414" spans="1:15" ht="13.8" thickBot="1" x14ac:dyDescent="0.3">
      <c r="A414" s="163"/>
      <c r="B414" s="164" t="s">
        <v>9</v>
      </c>
      <c r="C414" s="86">
        <v>0</v>
      </c>
      <c r="D414" s="86">
        <v>0</v>
      </c>
      <c r="E414" s="86">
        <v>0</v>
      </c>
      <c r="F414" s="86">
        <f t="shared" ref="F414:K414" si="203">F413/F412</f>
        <v>-1</v>
      </c>
      <c r="G414" s="86">
        <f t="shared" si="203"/>
        <v>0</v>
      </c>
      <c r="H414" s="86">
        <v>0</v>
      </c>
      <c r="I414" s="86">
        <f t="shared" si="203"/>
        <v>-1</v>
      </c>
      <c r="J414" s="86">
        <v>0</v>
      </c>
      <c r="K414" s="86">
        <f t="shared" si="203"/>
        <v>-1</v>
      </c>
      <c r="L414" s="86"/>
      <c r="M414" s="86"/>
      <c r="N414" s="86"/>
      <c r="O414" s="86">
        <f>O413/O412</f>
        <v>-0.66666666666666663</v>
      </c>
    </row>
    <row r="415" spans="1:15" x14ac:dyDescent="0.25">
      <c r="A415" s="84"/>
      <c r="B415" s="56">
        <v>2016</v>
      </c>
      <c r="C415" s="77">
        <v>0</v>
      </c>
      <c r="D415" s="77">
        <v>0</v>
      </c>
      <c r="E415" s="77">
        <v>0</v>
      </c>
      <c r="F415" s="77">
        <v>0</v>
      </c>
      <c r="G415" s="77">
        <v>0</v>
      </c>
      <c r="H415" s="77">
        <v>0</v>
      </c>
      <c r="I415" s="77">
        <v>0</v>
      </c>
      <c r="J415" s="77">
        <v>0</v>
      </c>
      <c r="K415" s="77">
        <v>0</v>
      </c>
      <c r="L415" s="77"/>
      <c r="M415" s="77"/>
      <c r="N415" s="77"/>
      <c r="O415" s="56">
        <f>SUM(C415:N415)</f>
        <v>0</v>
      </c>
    </row>
    <row r="416" spans="1:15" x14ac:dyDescent="0.25">
      <c r="A416" s="166" t="s">
        <v>210</v>
      </c>
      <c r="B416" s="55">
        <v>2015</v>
      </c>
      <c r="C416" s="55">
        <v>0</v>
      </c>
      <c r="D416" s="55">
        <v>0</v>
      </c>
      <c r="E416" s="55">
        <v>0</v>
      </c>
      <c r="F416" s="55">
        <v>0</v>
      </c>
      <c r="G416" s="55">
        <v>0</v>
      </c>
      <c r="H416" s="55">
        <v>0</v>
      </c>
      <c r="I416" s="55">
        <v>0</v>
      </c>
      <c r="J416" s="55">
        <v>0</v>
      </c>
      <c r="K416" s="55">
        <v>0</v>
      </c>
      <c r="L416" s="55"/>
      <c r="M416" s="55"/>
      <c r="N416" s="55"/>
      <c r="O416" s="55">
        <f>SUM(C416:N416)</f>
        <v>0</v>
      </c>
    </row>
    <row r="417" spans="1:15" x14ac:dyDescent="0.25">
      <c r="A417" s="166" t="s">
        <v>211</v>
      </c>
      <c r="B417" s="165" t="s">
        <v>205</v>
      </c>
      <c r="C417" s="55">
        <f t="shared" ref="C417:K417" si="204">C415-C416</f>
        <v>0</v>
      </c>
      <c r="D417" s="55">
        <f t="shared" si="204"/>
        <v>0</v>
      </c>
      <c r="E417" s="55">
        <f t="shared" si="204"/>
        <v>0</v>
      </c>
      <c r="F417" s="55">
        <f t="shared" si="204"/>
        <v>0</v>
      </c>
      <c r="G417" s="55">
        <f t="shared" si="204"/>
        <v>0</v>
      </c>
      <c r="H417" s="55">
        <f t="shared" si="204"/>
        <v>0</v>
      </c>
      <c r="I417" s="55">
        <f t="shared" si="204"/>
        <v>0</v>
      </c>
      <c r="J417" s="55">
        <f t="shared" si="204"/>
        <v>0</v>
      </c>
      <c r="K417" s="55">
        <f t="shared" si="204"/>
        <v>0</v>
      </c>
      <c r="L417" s="55"/>
      <c r="M417" s="55"/>
      <c r="N417" s="55"/>
      <c r="O417" s="55">
        <f>O415-O416</f>
        <v>0</v>
      </c>
    </row>
    <row r="418" spans="1:15" ht="13.8" thickBot="1" x14ac:dyDescent="0.3">
      <c r="A418" s="163"/>
      <c r="B418" s="164" t="s">
        <v>9</v>
      </c>
      <c r="C418" s="86">
        <v>0</v>
      </c>
      <c r="D418" s="86">
        <v>0</v>
      </c>
      <c r="E418" s="86">
        <v>0</v>
      </c>
      <c r="F418" s="86">
        <v>0</v>
      </c>
      <c r="G418" s="86">
        <v>0</v>
      </c>
      <c r="H418" s="86">
        <v>0</v>
      </c>
      <c r="I418" s="86">
        <v>0</v>
      </c>
      <c r="J418" s="86">
        <v>0</v>
      </c>
      <c r="K418" s="86">
        <v>0</v>
      </c>
      <c r="L418" s="86"/>
      <c r="M418" s="86"/>
      <c r="N418" s="86"/>
      <c r="O418" s="86">
        <v>0</v>
      </c>
    </row>
    <row r="419" spans="1:15" x14ac:dyDescent="0.25">
      <c r="A419" s="84"/>
      <c r="B419" s="56">
        <v>2016</v>
      </c>
      <c r="C419" s="77">
        <v>8</v>
      </c>
      <c r="D419" s="77">
        <v>4</v>
      </c>
      <c r="E419" s="77">
        <v>5</v>
      </c>
      <c r="F419" s="77">
        <v>4</v>
      </c>
      <c r="G419" s="77">
        <v>4</v>
      </c>
      <c r="H419" s="77">
        <v>3</v>
      </c>
      <c r="I419" s="77">
        <v>6</v>
      </c>
      <c r="J419" s="77">
        <v>3</v>
      </c>
      <c r="K419" s="77">
        <v>6</v>
      </c>
      <c r="L419" s="77"/>
      <c r="M419" s="77"/>
      <c r="N419" s="77"/>
      <c r="O419" s="56">
        <f>SUM(C419:N419)</f>
        <v>43</v>
      </c>
    </row>
    <row r="420" spans="1:15" x14ac:dyDescent="0.25">
      <c r="A420" s="107" t="s">
        <v>212</v>
      </c>
      <c r="B420" s="55">
        <v>2015</v>
      </c>
      <c r="C420" s="55">
        <v>10</v>
      </c>
      <c r="D420" s="55">
        <v>6</v>
      </c>
      <c r="E420" s="55">
        <v>6</v>
      </c>
      <c r="F420" s="55">
        <v>10</v>
      </c>
      <c r="G420" s="55">
        <v>20</v>
      </c>
      <c r="H420" s="55">
        <v>6</v>
      </c>
      <c r="I420" s="55">
        <v>8</v>
      </c>
      <c r="J420" s="55">
        <v>5</v>
      </c>
      <c r="K420" s="55">
        <v>12</v>
      </c>
      <c r="L420" s="55"/>
      <c r="M420" s="55"/>
      <c r="N420" s="55"/>
      <c r="O420" s="55">
        <f>SUM(C420:N420)</f>
        <v>83</v>
      </c>
    </row>
    <row r="421" spans="1:15" x14ac:dyDescent="0.25">
      <c r="A421" s="84"/>
      <c r="B421" s="165" t="s">
        <v>205</v>
      </c>
      <c r="C421" s="55">
        <f t="shared" ref="C421:K421" si="205">C419-C420</f>
        <v>-2</v>
      </c>
      <c r="D421" s="55">
        <f t="shared" si="205"/>
        <v>-2</v>
      </c>
      <c r="E421" s="55">
        <f t="shared" si="205"/>
        <v>-1</v>
      </c>
      <c r="F421" s="55">
        <f t="shared" si="205"/>
        <v>-6</v>
      </c>
      <c r="G421" s="55">
        <f t="shared" si="205"/>
        <v>-16</v>
      </c>
      <c r="H421" s="55">
        <f t="shared" si="205"/>
        <v>-3</v>
      </c>
      <c r="I421" s="55">
        <f t="shared" si="205"/>
        <v>-2</v>
      </c>
      <c r="J421" s="55">
        <f t="shared" si="205"/>
        <v>-2</v>
      </c>
      <c r="K421" s="55">
        <f t="shared" si="205"/>
        <v>-6</v>
      </c>
      <c r="L421" s="55"/>
      <c r="M421" s="55"/>
      <c r="N421" s="55"/>
      <c r="O421" s="55">
        <f>O419-O420</f>
        <v>-40</v>
      </c>
    </row>
    <row r="422" spans="1:15" ht="13.8" thickBot="1" x14ac:dyDescent="0.3">
      <c r="A422" s="163"/>
      <c r="B422" s="164" t="s">
        <v>9</v>
      </c>
      <c r="C422" s="86">
        <f t="shared" ref="C422:K422" si="206">C421/C420</f>
        <v>-0.2</v>
      </c>
      <c r="D422" s="86">
        <f t="shared" si="206"/>
        <v>-0.33333333333333331</v>
      </c>
      <c r="E422" s="86">
        <f t="shared" si="206"/>
        <v>-0.16666666666666666</v>
      </c>
      <c r="F422" s="86">
        <f t="shared" si="206"/>
        <v>-0.6</v>
      </c>
      <c r="G422" s="86">
        <f t="shared" si="206"/>
        <v>-0.8</v>
      </c>
      <c r="H422" s="86">
        <f t="shared" si="206"/>
        <v>-0.5</v>
      </c>
      <c r="I422" s="86">
        <f t="shared" si="206"/>
        <v>-0.25</v>
      </c>
      <c r="J422" s="86">
        <f t="shared" si="206"/>
        <v>-0.4</v>
      </c>
      <c r="K422" s="86">
        <f t="shared" si="206"/>
        <v>-0.5</v>
      </c>
      <c r="L422" s="86"/>
      <c r="M422" s="86"/>
      <c r="N422" s="86"/>
      <c r="O422" s="86">
        <f>O421/O420</f>
        <v>-0.48192771084337349</v>
      </c>
    </row>
    <row r="423" spans="1:15" x14ac:dyDescent="0.25">
      <c r="A423" s="84"/>
      <c r="B423" s="56">
        <v>2016</v>
      </c>
      <c r="C423" s="77">
        <v>16</v>
      </c>
      <c r="D423" s="77">
        <v>18</v>
      </c>
      <c r="E423" s="77">
        <v>16</v>
      </c>
      <c r="F423" s="77">
        <v>5</v>
      </c>
      <c r="G423" s="77">
        <v>16</v>
      </c>
      <c r="H423" s="77">
        <v>20</v>
      </c>
      <c r="I423" s="77">
        <v>23</v>
      </c>
      <c r="J423" s="77">
        <v>7</v>
      </c>
      <c r="K423" s="77">
        <v>17</v>
      </c>
      <c r="L423" s="77"/>
      <c r="M423" s="77"/>
      <c r="N423" s="77"/>
      <c r="O423" s="56">
        <f>SUM(C423:N423)</f>
        <v>138</v>
      </c>
    </row>
    <row r="424" spans="1:15" x14ac:dyDescent="0.25">
      <c r="A424" s="107" t="s">
        <v>213</v>
      </c>
      <c r="B424" s="55">
        <v>2015</v>
      </c>
      <c r="C424" s="55">
        <v>11</v>
      </c>
      <c r="D424" s="55">
        <v>3</v>
      </c>
      <c r="E424" s="55">
        <v>7</v>
      </c>
      <c r="F424" s="55">
        <v>11</v>
      </c>
      <c r="G424" s="55">
        <v>11</v>
      </c>
      <c r="H424" s="55">
        <v>15</v>
      </c>
      <c r="I424" s="55">
        <v>14</v>
      </c>
      <c r="J424" s="55">
        <v>9</v>
      </c>
      <c r="K424" s="55">
        <v>14</v>
      </c>
      <c r="L424" s="55"/>
      <c r="M424" s="55"/>
      <c r="N424" s="55"/>
      <c r="O424" s="55">
        <f>SUM(C424:N424)</f>
        <v>95</v>
      </c>
    </row>
    <row r="425" spans="1:15" x14ac:dyDescent="0.25">
      <c r="A425" s="107" t="s">
        <v>214</v>
      </c>
      <c r="B425" s="165" t="s">
        <v>205</v>
      </c>
      <c r="C425" s="55">
        <f t="shared" ref="C425:K425" si="207">C423-C424</f>
        <v>5</v>
      </c>
      <c r="D425" s="55">
        <f t="shared" si="207"/>
        <v>15</v>
      </c>
      <c r="E425" s="55">
        <f t="shared" si="207"/>
        <v>9</v>
      </c>
      <c r="F425" s="55">
        <f t="shared" si="207"/>
        <v>-6</v>
      </c>
      <c r="G425" s="55">
        <f t="shared" si="207"/>
        <v>5</v>
      </c>
      <c r="H425" s="55">
        <f t="shared" si="207"/>
        <v>5</v>
      </c>
      <c r="I425" s="55">
        <f t="shared" si="207"/>
        <v>9</v>
      </c>
      <c r="J425" s="55">
        <f t="shared" si="207"/>
        <v>-2</v>
      </c>
      <c r="K425" s="55">
        <f t="shared" si="207"/>
        <v>3</v>
      </c>
      <c r="L425" s="55"/>
      <c r="M425" s="55"/>
      <c r="N425" s="55"/>
      <c r="O425" s="55">
        <f>O423-O424</f>
        <v>43</v>
      </c>
    </row>
    <row r="426" spans="1:15" ht="13.8" thickBot="1" x14ac:dyDescent="0.3">
      <c r="A426" s="163" t="s">
        <v>2</v>
      </c>
      <c r="B426" s="164" t="s">
        <v>9</v>
      </c>
      <c r="C426" s="86">
        <f t="shared" ref="C426:K426" si="208">C425/C424</f>
        <v>0.45454545454545453</v>
      </c>
      <c r="D426" s="86">
        <f t="shared" si="208"/>
        <v>5</v>
      </c>
      <c r="E426" s="86">
        <f t="shared" si="208"/>
        <v>1.2857142857142858</v>
      </c>
      <c r="F426" s="86">
        <f t="shared" si="208"/>
        <v>-0.54545454545454541</v>
      </c>
      <c r="G426" s="86">
        <f t="shared" si="208"/>
        <v>0.45454545454545453</v>
      </c>
      <c r="H426" s="86">
        <f t="shared" si="208"/>
        <v>0.33333333333333331</v>
      </c>
      <c r="I426" s="86">
        <f t="shared" si="208"/>
        <v>0.6428571428571429</v>
      </c>
      <c r="J426" s="86">
        <f t="shared" si="208"/>
        <v>-0.22222222222222221</v>
      </c>
      <c r="K426" s="86">
        <f t="shared" si="208"/>
        <v>0.21428571428571427</v>
      </c>
      <c r="L426" s="86"/>
      <c r="M426" s="86"/>
      <c r="N426" s="86"/>
      <c r="O426" s="86">
        <f>O425/O424</f>
        <v>0.45263157894736844</v>
      </c>
    </row>
    <row r="427" spans="1:15" x14ac:dyDescent="0.25">
      <c r="A427" s="84"/>
      <c r="B427" s="56">
        <v>2016</v>
      </c>
      <c r="C427" s="77">
        <v>46</v>
      </c>
      <c r="D427" s="77">
        <v>37</v>
      </c>
      <c r="E427" s="77">
        <v>50</v>
      </c>
      <c r="F427" s="77">
        <v>53</v>
      </c>
      <c r="G427" s="77">
        <v>56</v>
      </c>
      <c r="H427" s="77">
        <v>38</v>
      </c>
      <c r="I427" s="77">
        <v>57</v>
      </c>
      <c r="J427" s="77">
        <v>35</v>
      </c>
      <c r="K427" s="77">
        <v>44</v>
      </c>
      <c r="L427" s="77"/>
      <c r="M427" s="77"/>
      <c r="N427" s="77"/>
      <c r="O427" s="56">
        <f>SUM(C427:N427)</f>
        <v>416</v>
      </c>
    </row>
    <row r="428" spans="1:15" x14ac:dyDescent="0.25">
      <c r="A428" s="107" t="s">
        <v>215</v>
      </c>
      <c r="B428" s="55">
        <v>2015</v>
      </c>
      <c r="C428" s="55">
        <v>80</v>
      </c>
      <c r="D428" s="55">
        <v>51</v>
      </c>
      <c r="E428" s="55">
        <v>56</v>
      </c>
      <c r="F428" s="55">
        <v>31</v>
      </c>
      <c r="G428" s="55">
        <v>42</v>
      </c>
      <c r="H428" s="55">
        <v>75</v>
      </c>
      <c r="I428" s="55">
        <v>60</v>
      </c>
      <c r="J428" s="55">
        <v>51</v>
      </c>
      <c r="K428" s="55">
        <v>55</v>
      </c>
      <c r="L428" s="55"/>
      <c r="M428" s="55"/>
      <c r="N428" s="55"/>
      <c r="O428" s="55">
        <f>SUM(C428:N428)</f>
        <v>501</v>
      </c>
    </row>
    <row r="429" spans="1:15" x14ac:dyDescent="0.25">
      <c r="A429" s="84"/>
      <c r="B429" s="165" t="s">
        <v>205</v>
      </c>
      <c r="C429" s="55">
        <f t="shared" ref="C429:K429" si="209">C427-C428</f>
        <v>-34</v>
      </c>
      <c r="D429" s="55">
        <f t="shared" si="209"/>
        <v>-14</v>
      </c>
      <c r="E429" s="55">
        <f t="shared" si="209"/>
        <v>-6</v>
      </c>
      <c r="F429" s="55">
        <f t="shared" si="209"/>
        <v>22</v>
      </c>
      <c r="G429" s="55">
        <f t="shared" si="209"/>
        <v>14</v>
      </c>
      <c r="H429" s="55">
        <f t="shared" si="209"/>
        <v>-37</v>
      </c>
      <c r="I429" s="55">
        <f t="shared" si="209"/>
        <v>-3</v>
      </c>
      <c r="J429" s="55">
        <f t="shared" si="209"/>
        <v>-16</v>
      </c>
      <c r="K429" s="55">
        <f t="shared" si="209"/>
        <v>-11</v>
      </c>
      <c r="L429" s="55"/>
      <c r="M429" s="55"/>
      <c r="N429" s="55"/>
      <c r="O429" s="55">
        <f>O427-O428</f>
        <v>-85</v>
      </c>
    </row>
    <row r="430" spans="1:15" ht="13.8" thickBot="1" x14ac:dyDescent="0.3">
      <c r="A430" s="163"/>
      <c r="B430" s="164" t="s">
        <v>9</v>
      </c>
      <c r="C430" s="86">
        <f t="shared" ref="C430:K430" si="210">C429/C428</f>
        <v>-0.42499999999999999</v>
      </c>
      <c r="D430" s="86">
        <f t="shared" si="210"/>
        <v>-0.27450980392156865</v>
      </c>
      <c r="E430" s="86">
        <f t="shared" si="210"/>
        <v>-0.10714285714285714</v>
      </c>
      <c r="F430" s="86">
        <f t="shared" si="210"/>
        <v>0.70967741935483875</v>
      </c>
      <c r="G430" s="86">
        <f t="shared" si="210"/>
        <v>0.33333333333333331</v>
      </c>
      <c r="H430" s="86">
        <f t="shared" si="210"/>
        <v>-0.49333333333333335</v>
      </c>
      <c r="I430" s="86">
        <f t="shared" si="210"/>
        <v>-0.05</v>
      </c>
      <c r="J430" s="86">
        <f t="shared" si="210"/>
        <v>-0.31372549019607843</v>
      </c>
      <c r="K430" s="86">
        <f t="shared" si="210"/>
        <v>-0.2</v>
      </c>
      <c r="L430" s="86"/>
      <c r="M430" s="86"/>
      <c r="N430" s="86"/>
      <c r="O430" s="86">
        <f>O429/O428</f>
        <v>-0.16966067864271456</v>
      </c>
    </row>
    <row r="431" spans="1:15" x14ac:dyDescent="0.25">
      <c r="A431" s="84"/>
      <c r="B431" s="56">
        <v>2016</v>
      </c>
      <c r="C431" s="77">
        <v>84</v>
      </c>
      <c r="D431" s="77">
        <v>105</v>
      </c>
      <c r="E431" s="77">
        <v>79</v>
      </c>
      <c r="F431" s="77">
        <v>122</v>
      </c>
      <c r="G431" s="77">
        <v>87</v>
      </c>
      <c r="H431" s="77">
        <v>57</v>
      </c>
      <c r="I431" s="77">
        <v>69</v>
      </c>
      <c r="J431" s="77">
        <v>64</v>
      </c>
      <c r="K431" s="77">
        <v>43</v>
      </c>
      <c r="L431" s="77"/>
      <c r="M431" s="77"/>
      <c r="N431" s="77"/>
      <c r="O431" s="56">
        <f>SUM(C431:N431)</f>
        <v>710</v>
      </c>
    </row>
    <row r="432" spans="1:15" x14ac:dyDescent="0.25">
      <c r="A432" s="107" t="s">
        <v>216</v>
      </c>
      <c r="B432" s="55">
        <v>2015</v>
      </c>
      <c r="C432" s="55">
        <v>116</v>
      </c>
      <c r="D432" s="55">
        <v>68</v>
      </c>
      <c r="E432" s="55">
        <v>94</v>
      </c>
      <c r="F432" s="55">
        <v>82</v>
      </c>
      <c r="G432" s="55">
        <v>68</v>
      </c>
      <c r="H432" s="55">
        <v>74</v>
      </c>
      <c r="I432" s="55">
        <v>83</v>
      </c>
      <c r="J432" s="55">
        <v>78</v>
      </c>
      <c r="K432" s="55">
        <v>106</v>
      </c>
      <c r="L432" s="55"/>
      <c r="M432" s="55"/>
      <c r="N432" s="55"/>
      <c r="O432" s="55">
        <f>SUM(C432:N432)</f>
        <v>769</v>
      </c>
    </row>
    <row r="433" spans="1:15" x14ac:dyDescent="0.25">
      <c r="A433" s="107" t="s">
        <v>217</v>
      </c>
      <c r="B433" s="165" t="s">
        <v>205</v>
      </c>
      <c r="C433" s="55">
        <f t="shared" ref="C433:K433" si="211">C431-C432</f>
        <v>-32</v>
      </c>
      <c r="D433" s="55">
        <f t="shared" si="211"/>
        <v>37</v>
      </c>
      <c r="E433" s="55">
        <f t="shared" si="211"/>
        <v>-15</v>
      </c>
      <c r="F433" s="55">
        <f t="shared" si="211"/>
        <v>40</v>
      </c>
      <c r="G433" s="55">
        <f t="shared" si="211"/>
        <v>19</v>
      </c>
      <c r="H433" s="55">
        <f t="shared" si="211"/>
        <v>-17</v>
      </c>
      <c r="I433" s="55">
        <f t="shared" si="211"/>
        <v>-14</v>
      </c>
      <c r="J433" s="55">
        <f t="shared" si="211"/>
        <v>-14</v>
      </c>
      <c r="K433" s="55">
        <f t="shared" si="211"/>
        <v>-63</v>
      </c>
      <c r="L433" s="55"/>
      <c r="M433" s="55"/>
      <c r="N433" s="55"/>
      <c r="O433" s="55">
        <f>O431-O432</f>
        <v>-59</v>
      </c>
    </row>
    <row r="434" spans="1:15" ht="13.8" thickBot="1" x14ac:dyDescent="0.3">
      <c r="A434" s="163"/>
      <c r="B434" s="164" t="s">
        <v>9</v>
      </c>
      <c r="C434" s="86">
        <f t="shared" ref="C434:K434" si="212">C433/C432</f>
        <v>-0.27586206896551724</v>
      </c>
      <c r="D434" s="86">
        <f t="shared" si="212"/>
        <v>0.54411764705882348</v>
      </c>
      <c r="E434" s="86">
        <f t="shared" si="212"/>
        <v>-0.15957446808510639</v>
      </c>
      <c r="F434" s="86">
        <f t="shared" si="212"/>
        <v>0.48780487804878048</v>
      </c>
      <c r="G434" s="86">
        <f t="shared" si="212"/>
        <v>0.27941176470588236</v>
      </c>
      <c r="H434" s="86">
        <f t="shared" si="212"/>
        <v>-0.22972972972972974</v>
      </c>
      <c r="I434" s="86">
        <f t="shared" si="212"/>
        <v>-0.16867469879518071</v>
      </c>
      <c r="J434" s="86">
        <f t="shared" si="212"/>
        <v>-0.17948717948717949</v>
      </c>
      <c r="K434" s="86">
        <f t="shared" si="212"/>
        <v>-0.59433962264150941</v>
      </c>
      <c r="L434" s="86"/>
      <c r="M434" s="86"/>
      <c r="N434" s="86"/>
      <c r="O434" s="86">
        <f>O433/O432</f>
        <v>-7.6723016905071523E-2</v>
      </c>
    </row>
    <row r="435" spans="1:15" x14ac:dyDescent="0.25">
      <c r="A435" s="84"/>
      <c r="B435" s="56">
        <v>2016</v>
      </c>
      <c r="C435" s="77">
        <v>0</v>
      </c>
      <c r="D435" s="77">
        <v>7</v>
      </c>
      <c r="E435" s="77">
        <v>9</v>
      </c>
      <c r="F435" s="77">
        <v>5</v>
      </c>
      <c r="G435" s="77">
        <v>3</v>
      </c>
      <c r="H435" s="77">
        <v>7</v>
      </c>
      <c r="I435" s="77">
        <v>5</v>
      </c>
      <c r="J435" s="77">
        <v>6</v>
      </c>
      <c r="K435" s="77">
        <v>4</v>
      </c>
      <c r="L435" s="77"/>
      <c r="M435" s="77"/>
      <c r="N435" s="77"/>
      <c r="O435" s="56">
        <f>SUM(C435:N435)</f>
        <v>46</v>
      </c>
    </row>
    <row r="436" spans="1:15" x14ac:dyDescent="0.25">
      <c r="A436" s="107" t="s">
        <v>218</v>
      </c>
      <c r="B436" s="55">
        <v>2015</v>
      </c>
      <c r="C436" s="55">
        <v>5</v>
      </c>
      <c r="D436" s="55">
        <v>3</v>
      </c>
      <c r="E436" s="55">
        <v>3</v>
      </c>
      <c r="F436" s="55">
        <v>1</v>
      </c>
      <c r="G436" s="55">
        <v>3</v>
      </c>
      <c r="H436" s="55">
        <v>5</v>
      </c>
      <c r="I436" s="55">
        <v>2</v>
      </c>
      <c r="J436" s="55">
        <v>8</v>
      </c>
      <c r="K436" s="55">
        <v>4</v>
      </c>
      <c r="L436" s="55"/>
      <c r="M436" s="55"/>
      <c r="N436" s="55"/>
      <c r="O436" s="55">
        <f>SUM(C436:N436)</f>
        <v>34</v>
      </c>
    </row>
    <row r="437" spans="1:15" x14ac:dyDescent="0.25">
      <c r="A437" s="107" t="s">
        <v>219</v>
      </c>
      <c r="B437" s="165" t="s">
        <v>205</v>
      </c>
      <c r="C437" s="55">
        <f t="shared" ref="C437:K437" si="213">C435-C436</f>
        <v>-5</v>
      </c>
      <c r="D437" s="55">
        <f t="shared" si="213"/>
        <v>4</v>
      </c>
      <c r="E437" s="55">
        <f t="shared" si="213"/>
        <v>6</v>
      </c>
      <c r="F437" s="55">
        <f t="shared" si="213"/>
        <v>4</v>
      </c>
      <c r="G437" s="55">
        <f t="shared" si="213"/>
        <v>0</v>
      </c>
      <c r="H437" s="55">
        <f t="shared" si="213"/>
        <v>2</v>
      </c>
      <c r="I437" s="55">
        <f t="shared" si="213"/>
        <v>3</v>
      </c>
      <c r="J437" s="55">
        <f t="shared" si="213"/>
        <v>-2</v>
      </c>
      <c r="K437" s="55">
        <f t="shared" si="213"/>
        <v>0</v>
      </c>
      <c r="L437" s="55"/>
      <c r="M437" s="55"/>
      <c r="N437" s="55"/>
      <c r="O437" s="55">
        <f>O435-O436</f>
        <v>12</v>
      </c>
    </row>
    <row r="438" spans="1:15" ht="13.8" thickBot="1" x14ac:dyDescent="0.3">
      <c r="A438" s="163"/>
      <c r="B438" s="164" t="s">
        <v>9</v>
      </c>
      <c r="C438" s="86">
        <f t="shared" ref="C438:K438" si="214">C437/C436</f>
        <v>-1</v>
      </c>
      <c r="D438" s="86">
        <f t="shared" si="214"/>
        <v>1.3333333333333333</v>
      </c>
      <c r="E438" s="86">
        <f t="shared" si="214"/>
        <v>2</v>
      </c>
      <c r="F438" s="86">
        <f t="shared" si="214"/>
        <v>4</v>
      </c>
      <c r="G438" s="86">
        <f t="shared" si="214"/>
        <v>0</v>
      </c>
      <c r="H438" s="86">
        <f t="shared" si="214"/>
        <v>0.4</v>
      </c>
      <c r="I438" s="86">
        <f t="shared" si="214"/>
        <v>1.5</v>
      </c>
      <c r="J438" s="86">
        <f t="shared" si="214"/>
        <v>-0.25</v>
      </c>
      <c r="K438" s="86">
        <f t="shared" si="214"/>
        <v>0</v>
      </c>
      <c r="L438" s="86"/>
      <c r="M438" s="86"/>
      <c r="N438" s="86"/>
      <c r="O438" s="86">
        <f>O437/O436</f>
        <v>0.35294117647058826</v>
      </c>
    </row>
    <row r="441" spans="1:15" ht="13.8" thickBot="1" x14ac:dyDescent="0.3">
      <c r="A441" s="168" t="s">
        <v>168</v>
      </c>
    </row>
    <row r="442" spans="1:15" ht="13.8" thickBot="1" x14ac:dyDescent="0.3">
      <c r="A442" t="s">
        <v>2</v>
      </c>
      <c r="B442" s="108" t="s">
        <v>191</v>
      </c>
      <c r="C442" s="108" t="s">
        <v>192</v>
      </c>
      <c r="D442" s="108" t="s">
        <v>193</v>
      </c>
      <c r="E442" s="108" t="s">
        <v>194</v>
      </c>
      <c r="F442" s="108" t="s">
        <v>195</v>
      </c>
      <c r="G442" s="108" t="s">
        <v>196</v>
      </c>
      <c r="H442" s="108" t="s">
        <v>197</v>
      </c>
      <c r="I442" s="108" t="s">
        <v>198</v>
      </c>
      <c r="J442" s="108" t="s">
        <v>199</v>
      </c>
      <c r="K442" s="108" t="s">
        <v>200</v>
      </c>
      <c r="L442" s="108" t="s">
        <v>201</v>
      </c>
      <c r="M442" s="108" t="s">
        <v>202</v>
      </c>
      <c r="N442" s="108" t="s">
        <v>203</v>
      </c>
      <c r="O442" s="108" t="s">
        <v>49</v>
      </c>
    </row>
    <row r="443" spans="1:15" ht="13.8" thickBot="1" x14ac:dyDescent="0.3">
      <c r="A443" s="82"/>
      <c r="B443" s="56">
        <v>2015</v>
      </c>
      <c r="C443" s="56">
        <f t="shared" ref="C443:K443" si="215">SUM(C447+C451+C459+C463+C467+C471+C475)</f>
        <v>59</v>
      </c>
      <c r="D443" s="56">
        <f t="shared" si="215"/>
        <v>56</v>
      </c>
      <c r="E443" s="56">
        <f t="shared" si="215"/>
        <v>44</v>
      </c>
      <c r="F443" s="56">
        <f t="shared" si="215"/>
        <v>54</v>
      </c>
      <c r="G443" s="56">
        <f t="shared" si="215"/>
        <v>55</v>
      </c>
      <c r="H443" s="56">
        <f t="shared" si="215"/>
        <v>52</v>
      </c>
      <c r="I443" s="56">
        <v>49</v>
      </c>
      <c r="J443" s="56">
        <f t="shared" si="215"/>
        <v>59</v>
      </c>
      <c r="K443" s="56">
        <f t="shared" si="215"/>
        <v>55</v>
      </c>
      <c r="L443" s="56"/>
      <c r="M443" s="56"/>
      <c r="N443" s="56"/>
      <c r="O443" s="56">
        <f>SUM(O447+O451+O459+O463+O467+O471+O475)</f>
        <v>483</v>
      </c>
    </row>
    <row r="444" spans="1:15" x14ac:dyDescent="0.25">
      <c r="A444" s="107" t="s">
        <v>49</v>
      </c>
      <c r="B444" s="56">
        <v>2016</v>
      </c>
      <c r="C444" s="55">
        <f t="shared" ref="C444:H444" si="216">SUM(C448+C452+C456+C460+C464+C468+C472+C476)</f>
        <v>75</v>
      </c>
      <c r="D444" s="55">
        <f t="shared" si="216"/>
        <v>54</v>
      </c>
      <c r="E444" s="55">
        <f t="shared" si="216"/>
        <v>58</v>
      </c>
      <c r="F444" s="55">
        <f t="shared" si="216"/>
        <v>70</v>
      </c>
      <c r="G444" s="55">
        <f t="shared" si="216"/>
        <v>52</v>
      </c>
      <c r="H444" s="55">
        <f t="shared" si="216"/>
        <v>57</v>
      </c>
      <c r="I444" s="55">
        <v>47</v>
      </c>
      <c r="J444" s="55">
        <f>SUM(J448+J452+J456+J460+J464+J468+J472+J476)</f>
        <v>46</v>
      </c>
      <c r="K444" s="55">
        <f>SUM(K448+K452+K456+K460+K464+K468+K472+K476)</f>
        <v>53</v>
      </c>
      <c r="L444" s="55"/>
      <c r="M444" s="55"/>
      <c r="N444" s="55"/>
      <c r="O444" s="55">
        <f>SUM(C444:N444)</f>
        <v>512</v>
      </c>
    </row>
    <row r="445" spans="1:15" x14ac:dyDescent="0.25">
      <c r="A445" s="107" t="s">
        <v>204</v>
      </c>
      <c r="B445" s="55">
        <v>2015</v>
      </c>
      <c r="C445" s="55">
        <f t="shared" ref="C445:K445" si="217">C443-C444</f>
        <v>-16</v>
      </c>
      <c r="D445" s="55">
        <f t="shared" si="217"/>
        <v>2</v>
      </c>
      <c r="E445" s="55">
        <f t="shared" si="217"/>
        <v>-14</v>
      </c>
      <c r="F445" s="55">
        <f t="shared" si="217"/>
        <v>-16</v>
      </c>
      <c r="G445" s="55">
        <f t="shared" si="217"/>
        <v>3</v>
      </c>
      <c r="H445" s="55">
        <f t="shared" si="217"/>
        <v>-5</v>
      </c>
      <c r="I445" s="55">
        <f t="shared" si="217"/>
        <v>2</v>
      </c>
      <c r="J445" s="55">
        <f t="shared" si="217"/>
        <v>13</v>
      </c>
      <c r="K445" s="55">
        <f t="shared" si="217"/>
        <v>2</v>
      </c>
      <c r="L445" s="55"/>
      <c r="M445" s="55"/>
      <c r="N445" s="55"/>
      <c r="O445" s="55">
        <f>O443-O444</f>
        <v>-29</v>
      </c>
    </row>
    <row r="446" spans="1:15" ht="13.8" thickBot="1" x14ac:dyDescent="0.3">
      <c r="A446" s="163"/>
      <c r="B446" s="164" t="s">
        <v>9</v>
      </c>
      <c r="C446" s="86">
        <f t="shared" ref="C446:K446" si="218">C445/C444</f>
        <v>-0.21333333333333335</v>
      </c>
      <c r="D446" s="86">
        <f t="shared" si="218"/>
        <v>3.7037037037037035E-2</v>
      </c>
      <c r="E446" s="86">
        <f t="shared" si="218"/>
        <v>-0.2413793103448276</v>
      </c>
      <c r="F446" s="86">
        <f t="shared" si="218"/>
        <v>-0.22857142857142856</v>
      </c>
      <c r="G446" s="86">
        <f t="shared" si="218"/>
        <v>5.7692307692307696E-2</v>
      </c>
      <c r="H446" s="86">
        <f t="shared" si="218"/>
        <v>-8.771929824561403E-2</v>
      </c>
      <c r="I446" s="86">
        <f t="shared" si="218"/>
        <v>4.2553191489361701E-2</v>
      </c>
      <c r="J446" s="86">
        <f t="shared" si="218"/>
        <v>0.28260869565217389</v>
      </c>
      <c r="K446" s="86">
        <f t="shared" si="218"/>
        <v>3.7735849056603772E-2</v>
      </c>
      <c r="L446" s="86"/>
      <c r="M446" s="86"/>
      <c r="N446" s="86"/>
      <c r="O446" s="86">
        <f>O445/O444</f>
        <v>-5.6640625E-2</v>
      </c>
    </row>
    <row r="447" spans="1:15" x14ac:dyDescent="0.25">
      <c r="A447" s="84"/>
      <c r="B447" s="56">
        <v>2016</v>
      </c>
      <c r="C447" s="56">
        <v>2</v>
      </c>
      <c r="D447" s="56">
        <v>0</v>
      </c>
      <c r="E447" s="56">
        <v>1</v>
      </c>
      <c r="F447" s="56">
        <v>0</v>
      </c>
      <c r="G447" s="56">
        <v>0</v>
      </c>
      <c r="H447" s="56">
        <v>0</v>
      </c>
      <c r="I447" s="56">
        <v>0</v>
      </c>
      <c r="J447" s="56">
        <v>0</v>
      </c>
      <c r="K447" s="56">
        <v>0</v>
      </c>
      <c r="L447" s="56"/>
      <c r="M447" s="56"/>
      <c r="N447" s="56"/>
      <c r="O447" s="56">
        <f>SUM(C447:N447)</f>
        <v>3</v>
      </c>
    </row>
    <row r="448" spans="1:15" x14ac:dyDescent="0.25">
      <c r="A448" s="107" t="s">
        <v>206</v>
      </c>
      <c r="B448" s="55">
        <v>2015</v>
      </c>
      <c r="C448" s="55">
        <v>0</v>
      </c>
      <c r="D448" s="55">
        <v>0</v>
      </c>
      <c r="E448" s="55">
        <v>0</v>
      </c>
      <c r="F448" s="55">
        <v>0</v>
      </c>
      <c r="G448" s="55">
        <v>0</v>
      </c>
      <c r="H448" s="55">
        <v>0</v>
      </c>
      <c r="I448" s="55">
        <v>1</v>
      </c>
      <c r="J448" s="55">
        <v>0</v>
      </c>
      <c r="K448" s="55">
        <v>0</v>
      </c>
      <c r="L448" s="55"/>
      <c r="M448" s="55"/>
      <c r="N448" s="55"/>
      <c r="O448" s="55">
        <f>SUM(C448:N448)</f>
        <v>1</v>
      </c>
    </row>
    <row r="449" spans="1:15" x14ac:dyDescent="0.25">
      <c r="A449" s="107" t="s">
        <v>207</v>
      </c>
      <c r="B449" s="165" t="s">
        <v>205</v>
      </c>
      <c r="C449" s="55">
        <f t="shared" ref="C449:K449" si="219">C447-C448</f>
        <v>2</v>
      </c>
      <c r="D449" s="55">
        <f t="shared" si="219"/>
        <v>0</v>
      </c>
      <c r="E449" s="55">
        <f t="shared" si="219"/>
        <v>1</v>
      </c>
      <c r="F449" s="55">
        <f t="shared" si="219"/>
        <v>0</v>
      </c>
      <c r="G449" s="55">
        <f t="shared" si="219"/>
        <v>0</v>
      </c>
      <c r="H449" s="55">
        <f t="shared" si="219"/>
        <v>0</v>
      </c>
      <c r="I449" s="55">
        <f t="shared" si="219"/>
        <v>-1</v>
      </c>
      <c r="J449" s="55">
        <f t="shared" si="219"/>
        <v>0</v>
      </c>
      <c r="K449" s="55">
        <f t="shared" si="219"/>
        <v>0</v>
      </c>
      <c r="L449" s="55"/>
      <c r="M449" s="55"/>
      <c r="N449" s="55"/>
      <c r="O449" s="55">
        <f>O447-O448</f>
        <v>2</v>
      </c>
    </row>
    <row r="450" spans="1:15" ht="13.8" thickBot="1" x14ac:dyDescent="0.3">
      <c r="A450" s="163"/>
      <c r="B450" s="164" t="s">
        <v>9</v>
      </c>
      <c r="C450" s="86">
        <v>0</v>
      </c>
      <c r="D450" s="86">
        <v>0</v>
      </c>
      <c r="E450" s="86">
        <v>0</v>
      </c>
      <c r="F450" s="86">
        <v>0</v>
      </c>
      <c r="G450" s="86">
        <v>0</v>
      </c>
      <c r="H450" s="86">
        <v>0</v>
      </c>
      <c r="I450" s="86">
        <f>I449/I448</f>
        <v>-1</v>
      </c>
      <c r="J450" s="86">
        <v>0</v>
      </c>
      <c r="K450" s="86">
        <v>0</v>
      </c>
      <c r="L450" s="86"/>
      <c r="M450" s="86"/>
      <c r="N450" s="86"/>
      <c r="O450" s="86">
        <f>O449/O448</f>
        <v>2</v>
      </c>
    </row>
    <row r="451" spans="1:15" x14ac:dyDescent="0.25">
      <c r="A451" s="84"/>
      <c r="B451" s="56">
        <v>2016</v>
      </c>
      <c r="C451" s="77">
        <v>0</v>
      </c>
      <c r="D451" s="77">
        <v>0</v>
      </c>
      <c r="E451" s="77">
        <v>0</v>
      </c>
      <c r="F451" s="77">
        <v>1</v>
      </c>
      <c r="G451" s="77">
        <v>0</v>
      </c>
      <c r="H451" s="77">
        <v>1</v>
      </c>
      <c r="I451" s="77">
        <v>0</v>
      </c>
      <c r="J451" s="77">
        <v>0</v>
      </c>
      <c r="K451" s="77">
        <v>1</v>
      </c>
      <c r="L451" s="77"/>
      <c r="M451" s="77"/>
      <c r="N451" s="77"/>
      <c r="O451" s="56">
        <f>SUM(C451:N451)</f>
        <v>3</v>
      </c>
    </row>
    <row r="452" spans="1:15" x14ac:dyDescent="0.25">
      <c r="A452" s="166" t="s">
        <v>208</v>
      </c>
      <c r="B452" s="55">
        <v>2015</v>
      </c>
      <c r="C452" s="55">
        <v>0</v>
      </c>
      <c r="D452" s="55">
        <v>1</v>
      </c>
      <c r="E452" s="55">
        <v>0</v>
      </c>
      <c r="F452" s="55">
        <v>1</v>
      </c>
      <c r="G452" s="55">
        <v>1</v>
      </c>
      <c r="H452" s="55">
        <v>1</v>
      </c>
      <c r="I452" s="55">
        <v>0</v>
      </c>
      <c r="J452" s="55">
        <v>1</v>
      </c>
      <c r="K452" s="55">
        <v>1</v>
      </c>
      <c r="L452" s="55"/>
      <c r="M452" s="55"/>
      <c r="N452" s="55"/>
      <c r="O452" s="55">
        <f>SUM(C452:N452)</f>
        <v>6</v>
      </c>
    </row>
    <row r="453" spans="1:15" x14ac:dyDescent="0.25">
      <c r="A453" s="107" t="s">
        <v>209</v>
      </c>
      <c r="B453" s="165" t="s">
        <v>205</v>
      </c>
      <c r="C453" s="55">
        <f t="shared" ref="C453:K453" si="220">C451-C452</f>
        <v>0</v>
      </c>
      <c r="D453" s="55">
        <f t="shared" si="220"/>
        <v>-1</v>
      </c>
      <c r="E453" s="55">
        <f t="shared" si="220"/>
        <v>0</v>
      </c>
      <c r="F453" s="55">
        <f t="shared" si="220"/>
        <v>0</v>
      </c>
      <c r="G453" s="55">
        <f t="shared" si="220"/>
        <v>-1</v>
      </c>
      <c r="H453" s="55">
        <f t="shared" si="220"/>
        <v>0</v>
      </c>
      <c r="I453" s="55">
        <f t="shared" si="220"/>
        <v>0</v>
      </c>
      <c r="J453" s="55">
        <f t="shared" si="220"/>
        <v>-1</v>
      </c>
      <c r="K453" s="55">
        <f t="shared" si="220"/>
        <v>0</v>
      </c>
      <c r="L453" s="55"/>
      <c r="M453" s="55"/>
      <c r="N453" s="55"/>
      <c r="O453" s="55">
        <f>O451-O452</f>
        <v>-3</v>
      </c>
    </row>
    <row r="454" spans="1:15" ht="13.8" thickBot="1" x14ac:dyDescent="0.3">
      <c r="A454" s="163"/>
      <c r="B454" s="164" t="s">
        <v>9</v>
      </c>
      <c r="C454" s="86">
        <v>0</v>
      </c>
      <c r="D454" s="86">
        <f t="shared" ref="D454:K454" si="221">D453/D452</f>
        <v>-1</v>
      </c>
      <c r="E454" s="86">
        <v>0</v>
      </c>
      <c r="F454" s="86">
        <f t="shared" si="221"/>
        <v>0</v>
      </c>
      <c r="G454" s="86">
        <f t="shared" si="221"/>
        <v>-1</v>
      </c>
      <c r="H454" s="86">
        <f t="shared" si="221"/>
        <v>0</v>
      </c>
      <c r="I454" s="86">
        <v>0</v>
      </c>
      <c r="J454" s="86">
        <f t="shared" si="221"/>
        <v>-1</v>
      </c>
      <c r="K454" s="86">
        <f t="shared" si="221"/>
        <v>0</v>
      </c>
      <c r="L454" s="86"/>
      <c r="M454" s="86"/>
      <c r="N454" s="86"/>
      <c r="O454" s="86">
        <f>O453/O452</f>
        <v>-0.5</v>
      </c>
    </row>
    <row r="455" spans="1:15" x14ac:dyDescent="0.25">
      <c r="A455" s="84"/>
      <c r="B455" s="56">
        <v>2016</v>
      </c>
      <c r="C455" s="77">
        <v>0</v>
      </c>
      <c r="D455" s="77">
        <v>0</v>
      </c>
      <c r="E455" s="77">
        <v>0</v>
      </c>
      <c r="F455" s="77">
        <v>0</v>
      </c>
      <c r="G455" s="77">
        <v>0</v>
      </c>
      <c r="H455" s="77">
        <v>0</v>
      </c>
      <c r="I455" s="77">
        <v>0</v>
      </c>
      <c r="J455" s="77">
        <v>0</v>
      </c>
      <c r="K455" s="77">
        <v>0</v>
      </c>
      <c r="L455" s="77"/>
      <c r="M455" s="77"/>
      <c r="N455" s="77"/>
      <c r="O455" s="56">
        <f>SUM(C455:N455)</f>
        <v>0</v>
      </c>
    </row>
    <row r="456" spans="1:15" x14ac:dyDescent="0.25">
      <c r="A456" s="166" t="s">
        <v>210</v>
      </c>
      <c r="B456" s="55">
        <v>2015</v>
      </c>
      <c r="C456" s="55">
        <v>0</v>
      </c>
      <c r="D456" s="55">
        <v>0</v>
      </c>
      <c r="E456" s="55">
        <v>0</v>
      </c>
      <c r="F456" s="55">
        <v>0</v>
      </c>
      <c r="G456" s="55">
        <v>0</v>
      </c>
      <c r="H456" s="55">
        <v>0</v>
      </c>
      <c r="I456" s="55">
        <v>0</v>
      </c>
      <c r="J456" s="55">
        <v>0</v>
      </c>
      <c r="K456" s="55">
        <v>0</v>
      </c>
      <c r="L456" s="55"/>
      <c r="M456" s="55"/>
      <c r="N456" s="55"/>
      <c r="O456" s="55">
        <f>SUM(C456:N456)</f>
        <v>0</v>
      </c>
    </row>
    <row r="457" spans="1:15" x14ac:dyDescent="0.25">
      <c r="A457" s="166" t="s">
        <v>211</v>
      </c>
      <c r="B457" s="165" t="s">
        <v>205</v>
      </c>
      <c r="C457" s="55">
        <f t="shared" ref="C457:K457" si="222">C455-C456</f>
        <v>0</v>
      </c>
      <c r="D457" s="55">
        <f t="shared" si="222"/>
        <v>0</v>
      </c>
      <c r="E457" s="55">
        <f t="shared" si="222"/>
        <v>0</v>
      </c>
      <c r="F457" s="55">
        <f t="shared" si="222"/>
        <v>0</v>
      </c>
      <c r="G457" s="55">
        <f t="shared" si="222"/>
        <v>0</v>
      </c>
      <c r="H457" s="55">
        <f t="shared" si="222"/>
        <v>0</v>
      </c>
      <c r="I457" s="55">
        <f t="shared" si="222"/>
        <v>0</v>
      </c>
      <c r="J457" s="55">
        <f t="shared" si="222"/>
        <v>0</v>
      </c>
      <c r="K457" s="55">
        <f t="shared" si="222"/>
        <v>0</v>
      </c>
      <c r="L457" s="55"/>
      <c r="M457" s="55"/>
      <c r="N457" s="55"/>
      <c r="O457" s="55">
        <f>O455-O456</f>
        <v>0</v>
      </c>
    </row>
    <row r="458" spans="1:15" ht="13.8" thickBot="1" x14ac:dyDescent="0.3">
      <c r="A458" s="163"/>
      <c r="B458" s="164" t="s">
        <v>9</v>
      </c>
      <c r="C458" s="86">
        <v>0</v>
      </c>
      <c r="D458" s="86">
        <v>0</v>
      </c>
      <c r="E458" s="86">
        <v>0</v>
      </c>
      <c r="F458" s="86">
        <v>0</v>
      </c>
      <c r="G458" s="86">
        <v>0</v>
      </c>
      <c r="H458" s="86">
        <v>0</v>
      </c>
      <c r="I458" s="86" t="e">
        <f>I457/I456</f>
        <v>#DIV/0!</v>
      </c>
      <c r="J458" s="86" t="e">
        <f>J457/J456</f>
        <v>#DIV/0!</v>
      </c>
      <c r="K458" s="86" t="e">
        <f>K457/K456</f>
        <v>#DIV/0!</v>
      </c>
      <c r="L458" s="86"/>
      <c r="M458" s="86"/>
      <c r="N458" s="86"/>
      <c r="O458" s="86">
        <v>0</v>
      </c>
    </row>
    <row r="459" spans="1:15" x14ac:dyDescent="0.25">
      <c r="A459" s="84"/>
      <c r="B459" s="56">
        <v>2016</v>
      </c>
      <c r="C459" s="77">
        <v>1</v>
      </c>
      <c r="D459" s="77">
        <v>1</v>
      </c>
      <c r="E459" s="77">
        <v>1</v>
      </c>
      <c r="F459" s="77">
        <v>1</v>
      </c>
      <c r="G459" s="77">
        <v>0</v>
      </c>
      <c r="H459" s="77">
        <v>0</v>
      </c>
      <c r="I459" s="77">
        <v>0</v>
      </c>
      <c r="J459" s="77">
        <v>0</v>
      </c>
      <c r="K459" s="77">
        <v>3</v>
      </c>
      <c r="L459" s="77"/>
      <c r="M459" s="77"/>
      <c r="N459" s="77"/>
      <c r="O459" s="56">
        <f>SUM(C459:N459)</f>
        <v>7</v>
      </c>
    </row>
    <row r="460" spans="1:15" x14ac:dyDescent="0.25">
      <c r="A460" s="107" t="s">
        <v>212</v>
      </c>
      <c r="B460" s="55">
        <v>2015</v>
      </c>
      <c r="C460" s="55">
        <v>3</v>
      </c>
      <c r="D460" s="55">
        <v>0</v>
      </c>
      <c r="E460" s="55">
        <v>2</v>
      </c>
      <c r="F460" s="55">
        <v>2</v>
      </c>
      <c r="G460" s="55">
        <v>2</v>
      </c>
      <c r="H460" s="55">
        <v>3</v>
      </c>
      <c r="I460" s="55">
        <v>0</v>
      </c>
      <c r="J460" s="55">
        <v>0</v>
      </c>
      <c r="K460" s="55">
        <v>1</v>
      </c>
      <c r="L460" s="55"/>
      <c r="M460" s="55"/>
      <c r="N460" s="55"/>
      <c r="O460" s="55">
        <f>SUM(C460:N460)</f>
        <v>13</v>
      </c>
    </row>
    <row r="461" spans="1:15" x14ac:dyDescent="0.25">
      <c r="A461" s="84"/>
      <c r="B461" s="165" t="s">
        <v>205</v>
      </c>
      <c r="C461" s="55">
        <f t="shared" ref="C461:K461" si="223">C459-C460</f>
        <v>-2</v>
      </c>
      <c r="D461" s="55">
        <f t="shared" si="223"/>
        <v>1</v>
      </c>
      <c r="E461" s="55">
        <f t="shared" si="223"/>
        <v>-1</v>
      </c>
      <c r="F461" s="55">
        <f t="shared" si="223"/>
        <v>-1</v>
      </c>
      <c r="G461" s="55">
        <f t="shared" si="223"/>
        <v>-2</v>
      </c>
      <c r="H461" s="55">
        <f t="shared" si="223"/>
        <v>-3</v>
      </c>
      <c r="I461" s="55">
        <f t="shared" si="223"/>
        <v>0</v>
      </c>
      <c r="J461" s="55">
        <f t="shared" si="223"/>
        <v>0</v>
      </c>
      <c r="K461" s="55">
        <f t="shared" si="223"/>
        <v>2</v>
      </c>
      <c r="L461" s="55"/>
      <c r="M461" s="55"/>
      <c r="N461" s="55"/>
      <c r="O461" s="55">
        <f>O459-O460</f>
        <v>-6</v>
      </c>
    </row>
    <row r="462" spans="1:15" ht="13.8" thickBot="1" x14ac:dyDescent="0.3">
      <c r="A462" s="163"/>
      <c r="B462" s="164" t="s">
        <v>9</v>
      </c>
      <c r="C462" s="86">
        <f t="shared" ref="C462:K462" si="224">C461/C460</f>
        <v>-0.66666666666666663</v>
      </c>
      <c r="D462" s="86">
        <v>0</v>
      </c>
      <c r="E462" s="86">
        <f t="shared" si="224"/>
        <v>-0.5</v>
      </c>
      <c r="F462" s="86">
        <f t="shared" si="224"/>
        <v>-0.5</v>
      </c>
      <c r="G462" s="86">
        <f t="shared" si="224"/>
        <v>-1</v>
      </c>
      <c r="H462" s="86">
        <f t="shared" si="224"/>
        <v>-1</v>
      </c>
      <c r="I462" s="86">
        <v>0</v>
      </c>
      <c r="J462" s="86">
        <v>0</v>
      </c>
      <c r="K462" s="86">
        <f t="shared" si="224"/>
        <v>2</v>
      </c>
      <c r="L462" s="86"/>
      <c r="M462" s="86"/>
      <c r="N462" s="86"/>
      <c r="O462" s="86">
        <f>O461/O460</f>
        <v>-0.46153846153846156</v>
      </c>
    </row>
    <row r="463" spans="1:15" x14ac:dyDescent="0.25">
      <c r="A463" s="84"/>
      <c r="B463" s="56">
        <v>2016</v>
      </c>
      <c r="C463" s="77">
        <v>15</v>
      </c>
      <c r="D463" s="77">
        <v>9</v>
      </c>
      <c r="E463" s="77">
        <v>6</v>
      </c>
      <c r="F463" s="77">
        <v>6</v>
      </c>
      <c r="G463" s="77">
        <v>7</v>
      </c>
      <c r="H463" s="77">
        <v>10</v>
      </c>
      <c r="I463" s="77">
        <v>8</v>
      </c>
      <c r="J463" s="77">
        <v>10</v>
      </c>
      <c r="K463" s="77">
        <v>7</v>
      </c>
      <c r="L463" s="77"/>
      <c r="M463" s="77"/>
      <c r="N463" s="77"/>
      <c r="O463" s="56">
        <f>SUM(C463:N463)</f>
        <v>78</v>
      </c>
    </row>
    <row r="464" spans="1:15" x14ac:dyDescent="0.25">
      <c r="A464" s="107" t="s">
        <v>213</v>
      </c>
      <c r="B464" s="55">
        <v>2015</v>
      </c>
      <c r="C464" s="55">
        <v>4</v>
      </c>
      <c r="D464" s="55">
        <v>8</v>
      </c>
      <c r="E464" s="55">
        <v>11</v>
      </c>
      <c r="F464" s="55">
        <v>8</v>
      </c>
      <c r="G464" s="55">
        <v>4</v>
      </c>
      <c r="H464" s="55">
        <v>6</v>
      </c>
      <c r="I464" s="55">
        <v>5</v>
      </c>
      <c r="J464" s="55">
        <v>7</v>
      </c>
      <c r="K464" s="55">
        <v>7</v>
      </c>
      <c r="L464" s="55"/>
      <c r="M464" s="55"/>
      <c r="N464" s="55"/>
      <c r="O464" s="55">
        <f>SUM(C464:N464)</f>
        <v>60</v>
      </c>
    </row>
    <row r="465" spans="1:15" x14ac:dyDescent="0.25">
      <c r="A465" s="107" t="s">
        <v>214</v>
      </c>
      <c r="B465" s="165" t="s">
        <v>205</v>
      </c>
      <c r="C465" s="55">
        <f t="shared" ref="C465:K465" si="225">C463-C464</f>
        <v>11</v>
      </c>
      <c r="D465" s="55">
        <f t="shared" si="225"/>
        <v>1</v>
      </c>
      <c r="E465" s="55">
        <f t="shared" si="225"/>
        <v>-5</v>
      </c>
      <c r="F465" s="55">
        <f t="shared" si="225"/>
        <v>-2</v>
      </c>
      <c r="G465" s="55">
        <f t="shared" si="225"/>
        <v>3</v>
      </c>
      <c r="H465" s="55">
        <f t="shared" si="225"/>
        <v>4</v>
      </c>
      <c r="I465" s="55">
        <f t="shared" si="225"/>
        <v>3</v>
      </c>
      <c r="J465" s="55">
        <f t="shared" si="225"/>
        <v>3</v>
      </c>
      <c r="K465" s="55">
        <f t="shared" si="225"/>
        <v>0</v>
      </c>
      <c r="L465" s="55"/>
      <c r="M465" s="55"/>
      <c r="N465" s="55"/>
      <c r="O465" s="55">
        <f>O463-O464</f>
        <v>18</v>
      </c>
    </row>
    <row r="466" spans="1:15" ht="13.8" thickBot="1" x14ac:dyDescent="0.3">
      <c r="A466" s="163" t="s">
        <v>2</v>
      </c>
      <c r="B466" s="164" t="s">
        <v>9</v>
      </c>
      <c r="C466" s="86">
        <f t="shared" ref="C466:K466" si="226">C465/C464</f>
        <v>2.75</v>
      </c>
      <c r="D466" s="86">
        <f t="shared" si="226"/>
        <v>0.125</v>
      </c>
      <c r="E466" s="86">
        <f t="shared" si="226"/>
        <v>-0.45454545454545453</v>
      </c>
      <c r="F466" s="86">
        <f t="shared" si="226"/>
        <v>-0.25</v>
      </c>
      <c r="G466" s="86">
        <f t="shared" si="226"/>
        <v>0.75</v>
      </c>
      <c r="H466" s="86">
        <f t="shared" si="226"/>
        <v>0.66666666666666663</v>
      </c>
      <c r="I466" s="86">
        <f t="shared" si="226"/>
        <v>0.6</v>
      </c>
      <c r="J466" s="86">
        <f t="shared" si="226"/>
        <v>0.42857142857142855</v>
      </c>
      <c r="K466" s="86">
        <f t="shared" si="226"/>
        <v>0</v>
      </c>
      <c r="L466" s="86"/>
      <c r="M466" s="86"/>
      <c r="N466" s="86"/>
      <c r="O466" s="86">
        <f>O465/O464</f>
        <v>0.3</v>
      </c>
    </row>
    <row r="467" spans="1:15" x14ac:dyDescent="0.25">
      <c r="A467" s="84"/>
      <c r="B467" s="56">
        <v>2016</v>
      </c>
      <c r="C467" s="77">
        <v>16</v>
      </c>
      <c r="D467" s="77">
        <v>15</v>
      </c>
      <c r="E467" s="77">
        <v>11</v>
      </c>
      <c r="F467" s="77">
        <v>13</v>
      </c>
      <c r="G467" s="77">
        <v>18</v>
      </c>
      <c r="H467" s="77">
        <v>14</v>
      </c>
      <c r="I467" s="77">
        <v>15</v>
      </c>
      <c r="J467" s="77">
        <v>16</v>
      </c>
      <c r="K467" s="77">
        <v>15</v>
      </c>
      <c r="L467" s="77"/>
      <c r="M467" s="77"/>
      <c r="N467" s="77"/>
      <c r="O467" s="56">
        <f>SUM(C467:N467)</f>
        <v>133</v>
      </c>
    </row>
    <row r="468" spans="1:15" x14ac:dyDescent="0.25">
      <c r="A468" s="107" t="s">
        <v>215</v>
      </c>
      <c r="B468" s="55">
        <v>2015</v>
      </c>
      <c r="C468" s="55">
        <v>30</v>
      </c>
      <c r="D468" s="55">
        <v>20</v>
      </c>
      <c r="E468" s="55">
        <v>21</v>
      </c>
      <c r="F468" s="55">
        <v>29</v>
      </c>
      <c r="G468" s="55">
        <v>16</v>
      </c>
      <c r="H468" s="55">
        <v>20</v>
      </c>
      <c r="I468" s="55">
        <v>19</v>
      </c>
      <c r="J468" s="55">
        <v>17</v>
      </c>
      <c r="K468" s="55">
        <v>19</v>
      </c>
      <c r="L468" s="55"/>
      <c r="M468" s="55"/>
      <c r="N468" s="55"/>
      <c r="O468" s="55">
        <f>SUM(C468:N468)</f>
        <v>191</v>
      </c>
    </row>
    <row r="469" spans="1:15" x14ac:dyDescent="0.25">
      <c r="A469" s="84"/>
      <c r="B469" s="165" t="s">
        <v>205</v>
      </c>
      <c r="C469" s="55">
        <f t="shared" ref="C469:K469" si="227">C467-C468</f>
        <v>-14</v>
      </c>
      <c r="D469" s="55">
        <f t="shared" si="227"/>
        <v>-5</v>
      </c>
      <c r="E469" s="55">
        <f t="shared" si="227"/>
        <v>-10</v>
      </c>
      <c r="F469" s="55">
        <f t="shared" si="227"/>
        <v>-16</v>
      </c>
      <c r="G469" s="55">
        <f t="shared" si="227"/>
        <v>2</v>
      </c>
      <c r="H469" s="55">
        <f t="shared" si="227"/>
        <v>-6</v>
      </c>
      <c r="I469" s="55">
        <f t="shared" si="227"/>
        <v>-4</v>
      </c>
      <c r="J469" s="55">
        <f t="shared" si="227"/>
        <v>-1</v>
      </c>
      <c r="K469" s="55">
        <f t="shared" si="227"/>
        <v>-4</v>
      </c>
      <c r="L469" s="55"/>
      <c r="M469" s="55"/>
      <c r="N469" s="55"/>
      <c r="O469" s="55">
        <f>O467-O468</f>
        <v>-58</v>
      </c>
    </row>
    <row r="470" spans="1:15" ht="13.8" thickBot="1" x14ac:dyDescent="0.3">
      <c r="A470" s="163"/>
      <c r="B470" s="164" t="s">
        <v>9</v>
      </c>
      <c r="C470" s="86">
        <f t="shared" ref="C470:K470" si="228">C469/C468</f>
        <v>-0.46666666666666667</v>
      </c>
      <c r="D470" s="86">
        <f t="shared" si="228"/>
        <v>-0.25</v>
      </c>
      <c r="E470" s="86">
        <f t="shared" si="228"/>
        <v>-0.47619047619047616</v>
      </c>
      <c r="F470" s="86">
        <f t="shared" si="228"/>
        <v>-0.55172413793103448</v>
      </c>
      <c r="G470" s="86">
        <f t="shared" si="228"/>
        <v>0.125</v>
      </c>
      <c r="H470" s="86">
        <f t="shared" si="228"/>
        <v>-0.3</v>
      </c>
      <c r="I470" s="86">
        <f t="shared" si="228"/>
        <v>-0.21052631578947367</v>
      </c>
      <c r="J470" s="86">
        <f t="shared" si="228"/>
        <v>-5.8823529411764705E-2</v>
      </c>
      <c r="K470" s="86">
        <f t="shared" si="228"/>
        <v>-0.21052631578947367</v>
      </c>
      <c r="L470" s="86"/>
      <c r="M470" s="86"/>
      <c r="N470" s="86"/>
      <c r="O470" s="86">
        <f>O469/O468</f>
        <v>-0.30366492146596857</v>
      </c>
    </row>
    <row r="471" spans="1:15" x14ac:dyDescent="0.25">
      <c r="A471" s="84"/>
      <c r="B471" s="56">
        <v>2016</v>
      </c>
      <c r="C471" s="77">
        <v>25</v>
      </c>
      <c r="D471" s="77">
        <v>31</v>
      </c>
      <c r="E471" s="77">
        <v>22</v>
      </c>
      <c r="F471" s="77">
        <v>31</v>
      </c>
      <c r="G471" s="77">
        <v>27</v>
      </c>
      <c r="H471" s="77">
        <v>24</v>
      </c>
      <c r="I471" s="77">
        <v>25</v>
      </c>
      <c r="J471" s="77">
        <v>31</v>
      </c>
      <c r="K471" s="77">
        <v>27</v>
      </c>
      <c r="L471" s="77"/>
      <c r="M471" s="77"/>
      <c r="N471" s="77"/>
      <c r="O471" s="56">
        <f>SUM(C471:N471)</f>
        <v>243</v>
      </c>
    </row>
    <row r="472" spans="1:15" x14ac:dyDescent="0.25">
      <c r="A472" s="107" t="s">
        <v>216</v>
      </c>
      <c r="B472" s="55">
        <v>2015</v>
      </c>
      <c r="C472" s="55">
        <v>37</v>
      </c>
      <c r="D472" s="55">
        <v>25</v>
      </c>
      <c r="E472" s="55">
        <v>24</v>
      </c>
      <c r="F472" s="55">
        <v>29</v>
      </c>
      <c r="G472" s="55">
        <v>29</v>
      </c>
      <c r="H472" s="55">
        <v>25</v>
      </c>
      <c r="I472" s="55">
        <v>21</v>
      </c>
      <c r="J472" s="55">
        <v>20</v>
      </c>
      <c r="K472" s="55">
        <v>22</v>
      </c>
      <c r="L472" s="55"/>
      <c r="M472" s="55"/>
      <c r="N472" s="55"/>
      <c r="O472" s="55">
        <f>SUM(C472:N472)</f>
        <v>232</v>
      </c>
    </row>
    <row r="473" spans="1:15" x14ac:dyDescent="0.25">
      <c r="A473" s="107" t="s">
        <v>217</v>
      </c>
      <c r="B473" s="165" t="s">
        <v>205</v>
      </c>
      <c r="C473" s="55">
        <f t="shared" ref="C473:K473" si="229">C471-C472</f>
        <v>-12</v>
      </c>
      <c r="D473" s="55">
        <f t="shared" si="229"/>
        <v>6</v>
      </c>
      <c r="E473" s="55">
        <f t="shared" si="229"/>
        <v>-2</v>
      </c>
      <c r="F473" s="55">
        <f t="shared" si="229"/>
        <v>2</v>
      </c>
      <c r="G473" s="55">
        <f t="shared" si="229"/>
        <v>-2</v>
      </c>
      <c r="H473" s="55">
        <f t="shared" si="229"/>
        <v>-1</v>
      </c>
      <c r="I473" s="55">
        <f t="shared" si="229"/>
        <v>4</v>
      </c>
      <c r="J473" s="55">
        <f t="shared" si="229"/>
        <v>11</v>
      </c>
      <c r="K473" s="55">
        <f t="shared" si="229"/>
        <v>5</v>
      </c>
      <c r="L473" s="55"/>
      <c r="M473" s="55"/>
      <c r="N473" s="55"/>
      <c r="O473" s="55">
        <f>O471-O472</f>
        <v>11</v>
      </c>
    </row>
    <row r="474" spans="1:15" ht="13.8" thickBot="1" x14ac:dyDescent="0.3">
      <c r="A474" s="163"/>
      <c r="B474" s="164" t="s">
        <v>9</v>
      </c>
      <c r="C474" s="86">
        <f t="shared" ref="C474:K474" si="230">C473/C472</f>
        <v>-0.32432432432432434</v>
      </c>
      <c r="D474" s="86">
        <f t="shared" si="230"/>
        <v>0.24</v>
      </c>
      <c r="E474" s="86">
        <f t="shared" si="230"/>
        <v>-8.3333333333333329E-2</v>
      </c>
      <c r="F474" s="86">
        <f t="shared" si="230"/>
        <v>6.8965517241379309E-2</v>
      </c>
      <c r="G474" s="86">
        <f t="shared" si="230"/>
        <v>-6.8965517241379309E-2</v>
      </c>
      <c r="H474" s="86">
        <f t="shared" si="230"/>
        <v>-0.04</v>
      </c>
      <c r="I474" s="86">
        <f t="shared" si="230"/>
        <v>0.19047619047619047</v>
      </c>
      <c r="J474" s="86">
        <f t="shared" si="230"/>
        <v>0.55000000000000004</v>
      </c>
      <c r="K474" s="86">
        <f t="shared" si="230"/>
        <v>0.22727272727272727</v>
      </c>
      <c r="L474" s="86"/>
      <c r="M474" s="86"/>
      <c r="N474" s="86"/>
      <c r="O474" s="86">
        <f>O473/O472</f>
        <v>4.7413793103448273E-2</v>
      </c>
    </row>
    <row r="475" spans="1:15" x14ac:dyDescent="0.25">
      <c r="A475" s="84"/>
      <c r="B475" s="56">
        <v>2016</v>
      </c>
      <c r="C475" s="77">
        <v>0</v>
      </c>
      <c r="D475" s="77">
        <v>0</v>
      </c>
      <c r="E475" s="77">
        <v>3</v>
      </c>
      <c r="F475" s="77">
        <v>2</v>
      </c>
      <c r="G475" s="77">
        <v>3</v>
      </c>
      <c r="H475" s="77">
        <v>3</v>
      </c>
      <c r="I475" s="77">
        <v>1</v>
      </c>
      <c r="J475" s="77">
        <v>2</v>
      </c>
      <c r="K475" s="77">
        <v>2</v>
      </c>
      <c r="L475" s="77"/>
      <c r="M475" s="77"/>
      <c r="N475" s="77"/>
      <c r="O475" s="56">
        <f>SUM(C475:N475)</f>
        <v>16</v>
      </c>
    </row>
    <row r="476" spans="1:15" x14ac:dyDescent="0.25">
      <c r="A476" s="107" t="s">
        <v>218</v>
      </c>
      <c r="B476" s="55">
        <v>2015</v>
      </c>
      <c r="C476" s="55">
        <v>1</v>
      </c>
      <c r="D476" s="55">
        <v>0</v>
      </c>
      <c r="E476" s="55">
        <v>0</v>
      </c>
      <c r="F476" s="55">
        <v>1</v>
      </c>
      <c r="G476" s="55">
        <v>0</v>
      </c>
      <c r="H476" s="55">
        <v>2</v>
      </c>
      <c r="I476" s="55">
        <v>1</v>
      </c>
      <c r="J476" s="55">
        <v>1</v>
      </c>
      <c r="K476" s="55">
        <v>3</v>
      </c>
      <c r="L476" s="55"/>
      <c r="M476" s="55"/>
      <c r="N476" s="55"/>
      <c r="O476" s="55">
        <f>SUM(C476:N476)</f>
        <v>9</v>
      </c>
    </row>
    <row r="477" spans="1:15" x14ac:dyDescent="0.25">
      <c r="A477" s="107" t="s">
        <v>219</v>
      </c>
      <c r="B477" s="165" t="s">
        <v>205</v>
      </c>
      <c r="C477" s="55">
        <f t="shared" ref="C477:J477" si="231">C475-C476</f>
        <v>-1</v>
      </c>
      <c r="D477" s="55">
        <f t="shared" si="231"/>
        <v>0</v>
      </c>
      <c r="E477" s="55">
        <f t="shared" si="231"/>
        <v>3</v>
      </c>
      <c r="F477" s="55">
        <f t="shared" si="231"/>
        <v>1</v>
      </c>
      <c r="G477" s="55">
        <f t="shared" si="231"/>
        <v>3</v>
      </c>
      <c r="H477" s="55">
        <f t="shared" si="231"/>
        <v>1</v>
      </c>
      <c r="I477" s="55">
        <f t="shared" si="231"/>
        <v>0</v>
      </c>
      <c r="J477" s="55">
        <f t="shared" si="231"/>
        <v>1</v>
      </c>
      <c r="K477" s="55">
        <f>K475-K476</f>
        <v>-1</v>
      </c>
      <c r="L477" s="55"/>
      <c r="M477" s="55"/>
      <c r="N477" s="55"/>
      <c r="O477" s="55">
        <f>O475-O476</f>
        <v>7</v>
      </c>
    </row>
    <row r="478" spans="1:15" ht="13.8" thickBot="1" x14ac:dyDescent="0.3">
      <c r="A478" s="163"/>
      <c r="B478" s="164" t="s">
        <v>9</v>
      </c>
      <c r="C478" s="86">
        <f t="shared" ref="C478:K478" si="232">C477/C476</f>
        <v>-1</v>
      </c>
      <c r="D478" s="86">
        <v>0</v>
      </c>
      <c r="E478" s="86">
        <v>0</v>
      </c>
      <c r="F478" s="86">
        <f t="shared" si="232"/>
        <v>1</v>
      </c>
      <c r="G478" s="86">
        <v>0</v>
      </c>
      <c r="H478" s="86">
        <f t="shared" si="232"/>
        <v>0.5</v>
      </c>
      <c r="I478" s="86">
        <f t="shared" si="232"/>
        <v>0</v>
      </c>
      <c r="J478" s="86">
        <f t="shared" si="232"/>
        <v>1</v>
      </c>
      <c r="K478" s="86">
        <f t="shared" si="232"/>
        <v>-0.33333333333333331</v>
      </c>
      <c r="L478" s="86"/>
      <c r="M478" s="86"/>
      <c r="N478" s="86"/>
      <c r="O478" s="86">
        <f>O477/O476</f>
        <v>0.77777777777777779</v>
      </c>
    </row>
    <row r="481" spans="1:15" ht="13.8" thickBot="1" x14ac:dyDescent="0.3">
      <c r="A481" s="168" t="s">
        <v>176</v>
      </c>
    </row>
    <row r="482" spans="1:15" ht="13.8" thickBot="1" x14ac:dyDescent="0.3">
      <c r="A482" t="s">
        <v>2</v>
      </c>
      <c r="B482" s="108" t="s">
        <v>191</v>
      </c>
      <c r="C482" s="108" t="s">
        <v>192</v>
      </c>
      <c r="D482" s="108" t="s">
        <v>193</v>
      </c>
      <c r="E482" s="108" t="s">
        <v>194</v>
      </c>
      <c r="F482" s="108" t="s">
        <v>195</v>
      </c>
      <c r="G482" s="108" t="s">
        <v>196</v>
      </c>
      <c r="H482" s="108" t="s">
        <v>197</v>
      </c>
      <c r="I482" s="108" t="s">
        <v>198</v>
      </c>
      <c r="J482" s="108" t="s">
        <v>199</v>
      </c>
      <c r="K482" s="108" t="s">
        <v>200</v>
      </c>
      <c r="L482" s="108" t="s">
        <v>201</v>
      </c>
      <c r="M482" s="108" t="s">
        <v>202</v>
      </c>
      <c r="N482" s="177" t="s">
        <v>203</v>
      </c>
      <c r="O482" s="108" t="s">
        <v>49</v>
      </c>
    </row>
    <row r="483" spans="1:15" x14ac:dyDescent="0.25">
      <c r="A483" s="82"/>
      <c r="B483" s="56">
        <v>2016</v>
      </c>
      <c r="C483" s="56">
        <f t="shared" ref="C483:K483" si="233">SUM(C487+C491+C499+C503+C507+C511+C515)</f>
        <v>122</v>
      </c>
      <c r="D483" s="56">
        <f t="shared" si="233"/>
        <v>133</v>
      </c>
      <c r="E483" s="56">
        <f t="shared" si="233"/>
        <v>85</v>
      </c>
      <c r="F483" s="56">
        <f t="shared" si="233"/>
        <v>127</v>
      </c>
      <c r="G483" s="56">
        <f t="shared" si="233"/>
        <v>124</v>
      </c>
      <c r="H483" s="56">
        <f t="shared" si="233"/>
        <v>126</v>
      </c>
      <c r="I483" s="56">
        <f t="shared" si="233"/>
        <v>122</v>
      </c>
      <c r="J483" s="56">
        <f t="shared" si="233"/>
        <v>105</v>
      </c>
      <c r="K483" s="56">
        <f t="shared" si="233"/>
        <v>118</v>
      </c>
      <c r="L483" s="56"/>
      <c r="M483" s="56"/>
      <c r="N483" s="178"/>
      <c r="O483" s="56">
        <f>SUM(O487+O491+O499+O503+O507+O511+O515)</f>
        <v>1062</v>
      </c>
    </row>
    <row r="484" spans="1:15" x14ac:dyDescent="0.25">
      <c r="A484" s="107" t="s">
        <v>49</v>
      </c>
      <c r="B484" s="55">
        <v>2015</v>
      </c>
      <c r="C484" s="55">
        <f t="shared" ref="C484:H484" si="234">SUM(C488+C492+C496+C500+C504+C508+C512+C516)</f>
        <v>137</v>
      </c>
      <c r="D484" s="55">
        <f t="shared" si="234"/>
        <v>121</v>
      </c>
      <c r="E484" s="55">
        <f t="shared" si="234"/>
        <v>131</v>
      </c>
      <c r="F484" s="55">
        <f t="shared" si="234"/>
        <v>101</v>
      </c>
      <c r="G484" s="55">
        <f t="shared" si="234"/>
        <v>120</v>
      </c>
      <c r="H484" s="55">
        <f t="shared" si="234"/>
        <v>102</v>
      </c>
      <c r="I484" s="55">
        <f>SUM(I488+I492+I496+I500+I504+I508+I512+I516)</f>
        <v>107</v>
      </c>
      <c r="J484" s="55">
        <f>SUM(J488+J492+J496+J500+J504+J508+J512+J516)</f>
        <v>131</v>
      </c>
      <c r="K484" s="55">
        <f>SUM(K488+K492+K496+K500+K504+K508+K512+K516)</f>
        <v>119</v>
      </c>
      <c r="L484" s="55"/>
      <c r="M484" s="55"/>
      <c r="N484" s="179"/>
      <c r="O484" s="55">
        <f>SUM(C484:N484)</f>
        <v>1069</v>
      </c>
    </row>
    <row r="485" spans="1:15" x14ac:dyDescent="0.25">
      <c r="A485" s="107" t="s">
        <v>204</v>
      </c>
      <c r="B485" s="162" t="s">
        <v>205</v>
      </c>
      <c r="C485" s="55">
        <f t="shared" ref="C485:K485" si="235">C483-C484</f>
        <v>-15</v>
      </c>
      <c r="D485" s="55">
        <f t="shared" si="235"/>
        <v>12</v>
      </c>
      <c r="E485" s="55">
        <f t="shared" si="235"/>
        <v>-46</v>
      </c>
      <c r="F485" s="55">
        <f t="shared" si="235"/>
        <v>26</v>
      </c>
      <c r="G485" s="55">
        <f t="shared" si="235"/>
        <v>4</v>
      </c>
      <c r="H485" s="55">
        <f t="shared" si="235"/>
        <v>24</v>
      </c>
      <c r="I485" s="55">
        <f t="shared" si="235"/>
        <v>15</v>
      </c>
      <c r="J485" s="55">
        <f t="shared" si="235"/>
        <v>-26</v>
      </c>
      <c r="K485" s="55">
        <f t="shared" si="235"/>
        <v>-1</v>
      </c>
      <c r="L485" s="55"/>
      <c r="M485" s="55"/>
      <c r="N485" s="179"/>
      <c r="O485" s="55">
        <f>O483-O484</f>
        <v>-7</v>
      </c>
    </row>
    <row r="486" spans="1:15" ht="13.8" thickBot="1" x14ac:dyDescent="0.3">
      <c r="A486" s="163"/>
      <c r="B486" s="164" t="s">
        <v>9</v>
      </c>
      <c r="C486" s="86">
        <f t="shared" ref="C486:K486" si="236">C485/C484</f>
        <v>-0.10948905109489052</v>
      </c>
      <c r="D486" s="86">
        <f t="shared" si="236"/>
        <v>9.9173553719008267E-2</v>
      </c>
      <c r="E486" s="86">
        <f t="shared" si="236"/>
        <v>-0.35114503816793891</v>
      </c>
      <c r="F486" s="86">
        <f t="shared" si="236"/>
        <v>0.25742574257425743</v>
      </c>
      <c r="G486" s="86">
        <f t="shared" si="236"/>
        <v>3.3333333333333333E-2</v>
      </c>
      <c r="H486" s="86">
        <f t="shared" si="236"/>
        <v>0.23529411764705882</v>
      </c>
      <c r="I486" s="86">
        <f t="shared" si="236"/>
        <v>0.14018691588785046</v>
      </c>
      <c r="J486" s="86">
        <f t="shared" si="236"/>
        <v>-0.19847328244274809</v>
      </c>
      <c r="K486" s="86">
        <f t="shared" si="236"/>
        <v>-8.4033613445378148E-3</v>
      </c>
      <c r="L486" s="86"/>
      <c r="M486" s="86"/>
      <c r="N486" s="180"/>
      <c r="O486" s="86">
        <f>O485/O484</f>
        <v>-6.5481758652946682E-3</v>
      </c>
    </row>
    <row r="487" spans="1:15" x14ac:dyDescent="0.25">
      <c r="A487" s="84"/>
      <c r="B487" s="56">
        <v>2016</v>
      </c>
      <c r="C487" s="56">
        <v>5</v>
      </c>
      <c r="D487" s="56">
        <v>1</v>
      </c>
      <c r="E487" s="56">
        <v>0</v>
      </c>
      <c r="F487" s="56">
        <v>4</v>
      </c>
      <c r="G487" s="56">
        <v>3</v>
      </c>
      <c r="H487" s="56">
        <v>3</v>
      </c>
      <c r="I487" s="56">
        <v>1</v>
      </c>
      <c r="J487" s="56">
        <v>2</v>
      </c>
      <c r="K487" s="56">
        <v>1</v>
      </c>
      <c r="L487" s="56"/>
      <c r="M487" s="56"/>
      <c r="N487" s="178"/>
      <c r="O487" s="56">
        <f>SUM(C487:N487)</f>
        <v>20</v>
      </c>
    </row>
    <row r="488" spans="1:15" x14ac:dyDescent="0.25">
      <c r="A488" s="107" t="s">
        <v>206</v>
      </c>
      <c r="B488" s="55">
        <v>2015</v>
      </c>
      <c r="C488" s="55">
        <v>2</v>
      </c>
      <c r="D488" s="55">
        <v>4</v>
      </c>
      <c r="E488" s="55">
        <v>1</v>
      </c>
      <c r="F488" s="55">
        <v>4</v>
      </c>
      <c r="G488" s="55">
        <v>2</v>
      </c>
      <c r="H488" s="55">
        <v>2</v>
      </c>
      <c r="I488" s="55">
        <v>2</v>
      </c>
      <c r="J488" s="55">
        <v>3</v>
      </c>
      <c r="K488" s="55">
        <v>0</v>
      </c>
      <c r="L488" s="55"/>
      <c r="M488" s="55"/>
      <c r="N488" s="179"/>
      <c r="O488" s="55">
        <f>SUM(C488:N488)</f>
        <v>20</v>
      </c>
    </row>
    <row r="489" spans="1:15" x14ac:dyDescent="0.25">
      <c r="A489" s="107" t="s">
        <v>207</v>
      </c>
      <c r="B489" s="165" t="s">
        <v>205</v>
      </c>
      <c r="C489" s="55">
        <f t="shared" ref="C489:K489" si="237">C487-C488</f>
        <v>3</v>
      </c>
      <c r="D489" s="55">
        <f t="shared" si="237"/>
        <v>-3</v>
      </c>
      <c r="E489" s="55">
        <f t="shared" si="237"/>
        <v>-1</v>
      </c>
      <c r="F489" s="55">
        <f t="shared" si="237"/>
        <v>0</v>
      </c>
      <c r="G489" s="55">
        <f t="shared" si="237"/>
        <v>1</v>
      </c>
      <c r="H489" s="55">
        <f t="shared" si="237"/>
        <v>1</v>
      </c>
      <c r="I489" s="55">
        <f t="shared" si="237"/>
        <v>-1</v>
      </c>
      <c r="J489" s="55">
        <f t="shared" si="237"/>
        <v>-1</v>
      </c>
      <c r="K489" s="55">
        <f t="shared" si="237"/>
        <v>1</v>
      </c>
      <c r="L489" s="55"/>
      <c r="M489" s="55"/>
      <c r="N489" s="179"/>
      <c r="O489" s="55">
        <f>O487-O488</f>
        <v>0</v>
      </c>
    </row>
    <row r="490" spans="1:15" ht="13.8" thickBot="1" x14ac:dyDescent="0.3">
      <c r="A490" s="163"/>
      <c r="B490" s="164" t="s">
        <v>9</v>
      </c>
      <c r="C490" s="86">
        <f t="shared" ref="C490:J490" si="238">C489/C488</f>
        <v>1.5</v>
      </c>
      <c r="D490" s="86">
        <f t="shared" si="238"/>
        <v>-0.75</v>
      </c>
      <c r="E490" s="86">
        <f t="shared" si="238"/>
        <v>-1</v>
      </c>
      <c r="F490" s="86">
        <f t="shared" si="238"/>
        <v>0</v>
      </c>
      <c r="G490" s="86">
        <f t="shared" si="238"/>
        <v>0.5</v>
      </c>
      <c r="H490" s="86">
        <f t="shared" si="238"/>
        <v>0.5</v>
      </c>
      <c r="I490" s="86">
        <f t="shared" si="238"/>
        <v>-0.5</v>
      </c>
      <c r="J490" s="86">
        <f t="shared" si="238"/>
        <v>-0.33333333333333331</v>
      </c>
      <c r="K490" s="86">
        <v>0</v>
      </c>
      <c r="L490" s="86"/>
      <c r="M490" s="86"/>
      <c r="N490" s="180"/>
      <c r="O490" s="86">
        <f>O489/O488</f>
        <v>0</v>
      </c>
    </row>
    <row r="491" spans="1:15" x14ac:dyDescent="0.25">
      <c r="A491" s="84"/>
      <c r="B491" s="56">
        <v>2016</v>
      </c>
      <c r="C491" s="77">
        <v>1</v>
      </c>
      <c r="D491" s="77">
        <v>1</v>
      </c>
      <c r="E491" s="77">
        <v>0</v>
      </c>
      <c r="F491" s="77">
        <v>0</v>
      </c>
      <c r="G491" s="77">
        <v>1</v>
      </c>
      <c r="H491" s="77">
        <v>1</v>
      </c>
      <c r="I491" s="77">
        <v>1</v>
      </c>
      <c r="J491" s="77">
        <v>0</v>
      </c>
      <c r="K491" s="77">
        <v>2</v>
      </c>
      <c r="L491" s="77"/>
      <c r="M491" s="77"/>
      <c r="N491" s="181"/>
      <c r="O491" s="56">
        <f>SUM(C491:N491)</f>
        <v>7</v>
      </c>
    </row>
    <row r="492" spans="1:15" x14ac:dyDescent="0.25">
      <c r="A492" s="166" t="s">
        <v>208</v>
      </c>
      <c r="B492" s="55">
        <v>2015</v>
      </c>
      <c r="C492" s="55">
        <v>1</v>
      </c>
      <c r="D492" s="55">
        <v>0</v>
      </c>
      <c r="E492" s="55">
        <v>0</v>
      </c>
      <c r="F492" s="55">
        <v>1</v>
      </c>
      <c r="G492" s="55">
        <v>1</v>
      </c>
      <c r="H492" s="55">
        <v>0</v>
      </c>
      <c r="I492" s="55">
        <v>2</v>
      </c>
      <c r="J492" s="55">
        <v>1</v>
      </c>
      <c r="K492" s="55">
        <v>0</v>
      </c>
      <c r="L492" s="55"/>
      <c r="M492" s="55"/>
      <c r="N492" s="179"/>
      <c r="O492" s="55">
        <f>SUM(C492:N492)</f>
        <v>6</v>
      </c>
    </row>
    <row r="493" spans="1:15" x14ac:dyDescent="0.25">
      <c r="A493" s="107" t="s">
        <v>209</v>
      </c>
      <c r="B493" s="165" t="s">
        <v>205</v>
      </c>
      <c r="C493" s="55">
        <f t="shared" ref="C493:K493" si="239">C491-C492</f>
        <v>0</v>
      </c>
      <c r="D493" s="55">
        <f t="shared" si="239"/>
        <v>1</v>
      </c>
      <c r="E493" s="55">
        <f t="shared" si="239"/>
        <v>0</v>
      </c>
      <c r="F493" s="55">
        <f t="shared" si="239"/>
        <v>-1</v>
      </c>
      <c r="G493" s="55">
        <f t="shared" si="239"/>
        <v>0</v>
      </c>
      <c r="H493" s="55">
        <f t="shared" si="239"/>
        <v>1</v>
      </c>
      <c r="I493" s="55">
        <f t="shared" si="239"/>
        <v>-1</v>
      </c>
      <c r="J493" s="55">
        <f t="shared" si="239"/>
        <v>-1</v>
      </c>
      <c r="K493" s="55">
        <f t="shared" si="239"/>
        <v>2</v>
      </c>
      <c r="L493" s="55"/>
      <c r="M493" s="55"/>
      <c r="N493" s="179"/>
      <c r="O493" s="55">
        <f>O491-O492</f>
        <v>1</v>
      </c>
    </row>
    <row r="494" spans="1:15" ht="13.8" thickBot="1" x14ac:dyDescent="0.3">
      <c r="A494" s="163"/>
      <c r="B494" s="164" t="s">
        <v>9</v>
      </c>
      <c r="C494" s="86">
        <f t="shared" ref="C494:J494" si="240">C493/C492</f>
        <v>0</v>
      </c>
      <c r="D494" s="86">
        <v>0</v>
      </c>
      <c r="E494" s="86">
        <v>0</v>
      </c>
      <c r="F494" s="86">
        <f t="shared" si="240"/>
        <v>-1</v>
      </c>
      <c r="G494" s="86">
        <f t="shared" si="240"/>
        <v>0</v>
      </c>
      <c r="H494" s="86">
        <v>0</v>
      </c>
      <c r="I494" s="86">
        <f t="shared" si="240"/>
        <v>-0.5</v>
      </c>
      <c r="J494" s="86">
        <f t="shared" si="240"/>
        <v>-1</v>
      </c>
      <c r="K494" s="86">
        <v>0</v>
      </c>
      <c r="L494" s="86"/>
      <c r="M494" s="86"/>
      <c r="N494" s="180"/>
      <c r="O494" s="86">
        <f>O493/O492</f>
        <v>0.16666666666666666</v>
      </c>
    </row>
    <row r="495" spans="1:15" x14ac:dyDescent="0.25">
      <c r="A495" s="84"/>
      <c r="B495" s="56">
        <v>2016</v>
      </c>
      <c r="C495" s="77">
        <v>0</v>
      </c>
      <c r="D495" s="77">
        <v>0</v>
      </c>
      <c r="E495" s="77">
        <v>0</v>
      </c>
      <c r="F495" s="77">
        <v>0</v>
      </c>
      <c r="G495" s="77">
        <v>0</v>
      </c>
      <c r="H495" s="77">
        <v>0</v>
      </c>
      <c r="I495" s="77">
        <v>0</v>
      </c>
      <c r="J495" s="77">
        <v>0</v>
      </c>
      <c r="K495" s="77">
        <v>0</v>
      </c>
      <c r="L495" s="77"/>
      <c r="M495" s="77"/>
      <c r="N495" s="181"/>
      <c r="O495" s="56">
        <f>SUM(C495:N495)</f>
        <v>0</v>
      </c>
    </row>
    <row r="496" spans="1:15" x14ac:dyDescent="0.25">
      <c r="A496" s="166" t="s">
        <v>210</v>
      </c>
      <c r="B496" s="55">
        <v>2015</v>
      </c>
      <c r="C496" s="55">
        <v>0</v>
      </c>
      <c r="D496" s="55">
        <v>0</v>
      </c>
      <c r="E496" s="55">
        <v>0</v>
      </c>
      <c r="F496" s="55">
        <v>0</v>
      </c>
      <c r="G496" s="55">
        <v>0</v>
      </c>
      <c r="H496" s="55">
        <v>0</v>
      </c>
      <c r="I496" s="55">
        <v>0</v>
      </c>
      <c r="J496" s="55">
        <v>0</v>
      </c>
      <c r="K496" s="55">
        <v>0</v>
      </c>
      <c r="L496" s="55"/>
      <c r="M496" s="55"/>
      <c r="N496" s="179"/>
      <c r="O496" s="55">
        <f>SUM(C496:N496)</f>
        <v>0</v>
      </c>
    </row>
    <row r="497" spans="1:15" x14ac:dyDescent="0.25">
      <c r="A497" s="166" t="s">
        <v>211</v>
      </c>
      <c r="B497" s="165" t="s">
        <v>205</v>
      </c>
      <c r="C497" s="55">
        <f t="shared" ref="C497:K497" si="241">C495-C496</f>
        <v>0</v>
      </c>
      <c r="D497" s="55">
        <f t="shared" si="241"/>
        <v>0</v>
      </c>
      <c r="E497" s="55">
        <f t="shared" si="241"/>
        <v>0</v>
      </c>
      <c r="F497" s="55">
        <f t="shared" si="241"/>
        <v>0</v>
      </c>
      <c r="G497" s="55">
        <f t="shared" si="241"/>
        <v>0</v>
      </c>
      <c r="H497" s="55">
        <f t="shared" si="241"/>
        <v>0</v>
      </c>
      <c r="I497" s="55">
        <f t="shared" si="241"/>
        <v>0</v>
      </c>
      <c r="J497" s="55">
        <f t="shared" si="241"/>
        <v>0</v>
      </c>
      <c r="K497" s="55">
        <f t="shared" si="241"/>
        <v>0</v>
      </c>
      <c r="L497" s="55"/>
      <c r="M497" s="55"/>
      <c r="N497" s="179"/>
      <c r="O497" s="55">
        <f>O495-O496</f>
        <v>0</v>
      </c>
    </row>
    <row r="498" spans="1:15" ht="13.8" thickBot="1" x14ac:dyDescent="0.3">
      <c r="A498" s="163"/>
      <c r="B498" s="164" t="s">
        <v>9</v>
      </c>
      <c r="C498" s="86">
        <v>0</v>
      </c>
      <c r="D498" s="86">
        <v>0</v>
      </c>
      <c r="E498" s="86">
        <v>0</v>
      </c>
      <c r="F498" s="86">
        <v>0</v>
      </c>
      <c r="G498" s="86">
        <v>0</v>
      </c>
      <c r="H498" s="86">
        <v>0</v>
      </c>
      <c r="I498" s="86">
        <v>0</v>
      </c>
      <c r="J498" s="86">
        <v>0</v>
      </c>
      <c r="K498" s="86">
        <v>0</v>
      </c>
      <c r="L498" s="86"/>
      <c r="M498" s="86"/>
      <c r="N498" s="180"/>
      <c r="O498" s="86">
        <v>0</v>
      </c>
    </row>
    <row r="499" spans="1:15" x14ac:dyDescent="0.25">
      <c r="A499" s="84"/>
      <c r="B499" s="56">
        <v>2016</v>
      </c>
      <c r="C499" s="77">
        <v>6</v>
      </c>
      <c r="D499" s="77">
        <v>7</v>
      </c>
      <c r="E499" s="77">
        <v>6</v>
      </c>
      <c r="F499" s="77">
        <v>4</v>
      </c>
      <c r="G499" s="77">
        <v>8</v>
      </c>
      <c r="H499" s="77">
        <v>4</v>
      </c>
      <c r="I499" s="77">
        <v>5</v>
      </c>
      <c r="J499" s="77">
        <v>8</v>
      </c>
      <c r="K499" s="77">
        <v>6</v>
      </c>
      <c r="L499" s="77"/>
      <c r="M499" s="77"/>
      <c r="N499" s="181"/>
      <c r="O499" s="56">
        <f>SUM(C499:N499)</f>
        <v>54</v>
      </c>
    </row>
    <row r="500" spans="1:15" x14ac:dyDescent="0.25">
      <c r="A500" s="107" t="s">
        <v>212</v>
      </c>
      <c r="B500" s="55">
        <v>2015</v>
      </c>
      <c r="C500" s="55">
        <v>11</v>
      </c>
      <c r="D500" s="55">
        <v>10</v>
      </c>
      <c r="E500" s="55">
        <v>7</v>
      </c>
      <c r="F500" s="55">
        <v>9</v>
      </c>
      <c r="G500" s="55">
        <v>6</v>
      </c>
      <c r="H500" s="55">
        <v>6</v>
      </c>
      <c r="I500" s="55">
        <v>6</v>
      </c>
      <c r="J500" s="55">
        <v>6</v>
      </c>
      <c r="K500" s="55">
        <v>3</v>
      </c>
      <c r="L500" s="55"/>
      <c r="M500" s="55"/>
      <c r="N500" s="179"/>
      <c r="O500" s="55">
        <f>SUM(C500:N500)</f>
        <v>64</v>
      </c>
    </row>
    <row r="501" spans="1:15" x14ac:dyDescent="0.25">
      <c r="A501" s="84"/>
      <c r="B501" s="165" t="s">
        <v>205</v>
      </c>
      <c r="C501" s="55">
        <f t="shared" ref="C501:K501" si="242">C499-C500</f>
        <v>-5</v>
      </c>
      <c r="D501" s="55">
        <f t="shared" si="242"/>
        <v>-3</v>
      </c>
      <c r="E501" s="55">
        <f t="shared" si="242"/>
        <v>-1</v>
      </c>
      <c r="F501" s="55">
        <f t="shared" si="242"/>
        <v>-5</v>
      </c>
      <c r="G501" s="55">
        <f t="shared" si="242"/>
        <v>2</v>
      </c>
      <c r="H501" s="55">
        <f t="shared" si="242"/>
        <v>-2</v>
      </c>
      <c r="I501" s="55">
        <f t="shared" si="242"/>
        <v>-1</v>
      </c>
      <c r="J501" s="55">
        <f t="shared" si="242"/>
        <v>2</v>
      </c>
      <c r="K501" s="55">
        <f t="shared" si="242"/>
        <v>3</v>
      </c>
      <c r="L501" s="55"/>
      <c r="M501" s="55"/>
      <c r="N501" s="179"/>
      <c r="O501" s="55">
        <f>O499-O500</f>
        <v>-10</v>
      </c>
    </row>
    <row r="502" spans="1:15" ht="13.8" thickBot="1" x14ac:dyDescent="0.3">
      <c r="A502" s="163"/>
      <c r="B502" s="164" t="s">
        <v>9</v>
      </c>
      <c r="C502" s="86">
        <f t="shared" ref="C502:K502" si="243">C501/C500</f>
        <v>-0.45454545454545453</v>
      </c>
      <c r="D502" s="86">
        <f t="shared" si="243"/>
        <v>-0.3</v>
      </c>
      <c r="E502" s="86">
        <f t="shared" si="243"/>
        <v>-0.14285714285714285</v>
      </c>
      <c r="F502" s="86">
        <f t="shared" si="243"/>
        <v>-0.55555555555555558</v>
      </c>
      <c r="G502" s="86">
        <f t="shared" si="243"/>
        <v>0.33333333333333331</v>
      </c>
      <c r="H502" s="86">
        <f t="shared" si="243"/>
        <v>-0.33333333333333331</v>
      </c>
      <c r="I502" s="86">
        <f t="shared" si="243"/>
        <v>-0.16666666666666666</v>
      </c>
      <c r="J502" s="86">
        <f t="shared" si="243"/>
        <v>0.33333333333333331</v>
      </c>
      <c r="K502" s="86">
        <f t="shared" si="243"/>
        <v>1</v>
      </c>
      <c r="L502" s="86"/>
      <c r="M502" s="86"/>
      <c r="N502" s="180"/>
      <c r="O502" s="86">
        <f>O501/O500</f>
        <v>-0.15625</v>
      </c>
    </row>
    <row r="503" spans="1:15" x14ac:dyDescent="0.25">
      <c r="A503" s="84"/>
      <c r="B503" s="56">
        <v>2016</v>
      </c>
      <c r="C503" s="77">
        <v>22</v>
      </c>
      <c r="D503" s="77">
        <v>21</v>
      </c>
      <c r="E503" s="77">
        <v>5</v>
      </c>
      <c r="F503" s="77">
        <v>8</v>
      </c>
      <c r="G503" s="77">
        <v>14</v>
      </c>
      <c r="H503" s="77">
        <v>19</v>
      </c>
      <c r="I503" s="77">
        <v>21</v>
      </c>
      <c r="J503" s="77">
        <v>13</v>
      </c>
      <c r="K503" s="77">
        <v>16</v>
      </c>
      <c r="L503" s="77"/>
      <c r="M503" s="77"/>
      <c r="N503" s="181"/>
      <c r="O503" s="56">
        <f>SUM(C503:N503)</f>
        <v>139</v>
      </c>
    </row>
    <row r="504" spans="1:15" x14ac:dyDescent="0.25">
      <c r="A504" s="107" t="s">
        <v>213</v>
      </c>
      <c r="B504" s="55">
        <v>2015</v>
      </c>
      <c r="C504" s="55">
        <v>10</v>
      </c>
      <c r="D504" s="55">
        <v>24</v>
      </c>
      <c r="E504" s="55">
        <v>20</v>
      </c>
      <c r="F504" s="55">
        <v>7</v>
      </c>
      <c r="G504" s="55">
        <v>23</v>
      </c>
      <c r="H504" s="55">
        <v>14</v>
      </c>
      <c r="I504" s="55">
        <v>11</v>
      </c>
      <c r="J504" s="55">
        <v>16</v>
      </c>
      <c r="K504" s="55">
        <v>12</v>
      </c>
      <c r="L504" s="55"/>
      <c r="M504" s="55"/>
      <c r="N504" s="179"/>
      <c r="O504" s="55">
        <f>SUM(C504:N504)</f>
        <v>137</v>
      </c>
    </row>
    <row r="505" spans="1:15" x14ac:dyDescent="0.25">
      <c r="A505" s="107" t="s">
        <v>214</v>
      </c>
      <c r="B505" s="165" t="s">
        <v>205</v>
      </c>
      <c r="C505" s="55">
        <f t="shared" ref="C505:J505" si="244">C503-C504</f>
        <v>12</v>
      </c>
      <c r="D505" s="55">
        <f t="shared" si="244"/>
        <v>-3</v>
      </c>
      <c r="E505" s="55">
        <f t="shared" si="244"/>
        <v>-15</v>
      </c>
      <c r="F505" s="55">
        <f t="shared" si="244"/>
        <v>1</v>
      </c>
      <c r="G505" s="55">
        <f t="shared" si="244"/>
        <v>-9</v>
      </c>
      <c r="H505" s="55">
        <f t="shared" si="244"/>
        <v>5</v>
      </c>
      <c r="I505" s="55">
        <f t="shared" si="244"/>
        <v>10</v>
      </c>
      <c r="J505" s="55">
        <f t="shared" si="244"/>
        <v>-3</v>
      </c>
      <c r="K505" s="55">
        <f>K503-K504</f>
        <v>4</v>
      </c>
      <c r="L505" s="55"/>
      <c r="M505" s="55"/>
      <c r="N505" s="179"/>
      <c r="O505" s="55">
        <f>O503-O504</f>
        <v>2</v>
      </c>
    </row>
    <row r="506" spans="1:15" ht="13.8" thickBot="1" x14ac:dyDescent="0.3">
      <c r="A506" s="163" t="s">
        <v>2</v>
      </c>
      <c r="B506" s="164" t="s">
        <v>9</v>
      </c>
      <c r="C506" s="86">
        <f t="shared" ref="C506:K506" si="245">C505/C504</f>
        <v>1.2</v>
      </c>
      <c r="D506" s="86">
        <f t="shared" si="245"/>
        <v>-0.125</v>
      </c>
      <c r="E506" s="86">
        <f t="shared" si="245"/>
        <v>-0.75</v>
      </c>
      <c r="F506" s="86">
        <f t="shared" si="245"/>
        <v>0.14285714285714285</v>
      </c>
      <c r="G506" s="86">
        <f t="shared" si="245"/>
        <v>-0.39130434782608697</v>
      </c>
      <c r="H506" s="86">
        <f t="shared" si="245"/>
        <v>0.35714285714285715</v>
      </c>
      <c r="I506" s="86">
        <f t="shared" si="245"/>
        <v>0.90909090909090906</v>
      </c>
      <c r="J506" s="86">
        <f t="shared" si="245"/>
        <v>-0.1875</v>
      </c>
      <c r="K506" s="86">
        <f t="shared" si="245"/>
        <v>0.33333333333333331</v>
      </c>
      <c r="L506" s="86"/>
      <c r="M506" s="86"/>
      <c r="N506" s="180"/>
      <c r="O506" s="86">
        <f>O505/O504</f>
        <v>1.4598540145985401E-2</v>
      </c>
    </row>
    <row r="507" spans="1:15" x14ac:dyDescent="0.25">
      <c r="A507" s="84"/>
      <c r="B507" s="56">
        <v>2016</v>
      </c>
      <c r="C507" s="77">
        <v>27</v>
      </c>
      <c r="D507" s="77">
        <v>40</v>
      </c>
      <c r="E507" s="77">
        <v>16</v>
      </c>
      <c r="F507" s="77">
        <v>32</v>
      </c>
      <c r="G507" s="77">
        <v>31</v>
      </c>
      <c r="H507" s="77">
        <v>34</v>
      </c>
      <c r="I507" s="77">
        <v>26</v>
      </c>
      <c r="J507" s="77">
        <v>25</v>
      </c>
      <c r="K507" s="77">
        <v>38</v>
      </c>
      <c r="L507" s="77"/>
      <c r="M507" s="77"/>
      <c r="N507" s="181"/>
      <c r="O507" s="56">
        <f>SUM(C507:N507)</f>
        <v>269</v>
      </c>
    </row>
    <row r="508" spans="1:15" x14ac:dyDescent="0.25">
      <c r="A508" s="107" t="s">
        <v>215</v>
      </c>
      <c r="B508" s="55">
        <v>2015</v>
      </c>
      <c r="C508" s="55">
        <v>41</v>
      </c>
      <c r="D508" s="55">
        <v>31</v>
      </c>
      <c r="E508" s="55">
        <v>38</v>
      </c>
      <c r="F508" s="55">
        <v>21</v>
      </c>
      <c r="G508" s="55">
        <v>17</v>
      </c>
      <c r="H508" s="55">
        <v>21</v>
      </c>
      <c r="I508" s="55">
        <v>26</v>
      </c>
      <c r="J508" s="55">
        <v>25</v>
      </c>
      <c r="K508" s="55">
        <v>30</v>
      </c>
      <c r="L508" s="55"/>
      <c r="M508" s="55"/>
      <c r="N508" s="179"/>
      <c r="O508" s="55">
        <f>SUM(C508:N508)</f>
        <v>250</v>
      </c>
    </row>
    <row r="509" spans="1:15" x14ac:dyDescent="0.25">
      <c r="A509" s="84"/>
      <c r="B509" s="165" t="s">
        <v>205</v>
      </c>
      <c r="C509" s="55">
        <f t="shared" ref="C509:K509" si="246">C507-C508</f>
        <v>-14</v>
      </c>
      <c r="D509" s="55">
        <f t="shared" si="246"/>
        <v>9</v>
      </c>
      <c r="E509" s="55">
        <f t="shared" si="246"/>
        <v>-22</v>
      </c>
      <c r="F509" s="55">
        <f t="shared" si="246"/>
        <v>11</v>
      </c>
      <c r="G509" s="55">
        <f t="shared" si="246"/>
        <v>14</v>
      </c>
      <c r="H509" s="55">
        <f t="shared" si="246"/>
        <v>13</v>
      </c>
      <c r="I509" s="55">
        <f t="shared" si="246"/>
        <v>0</v>
      </c>
      <c r="J509" s="55">
        <f t="shared" si="246"/>
        <v>0</v>
      </c>
      <c r="K509" s="55">
        <f t="shared" si="246"/>
        <v>8</v>
      </c>
      <c r="L509" s="55"/>
      <c r="M509" s="55"/>
      <c r="N509" s="179"/>
      <c r="O509" s="55">
        <f>O507-O508</f>
        <v>19</v>
      </c>
    </row>
    <row r="510" spans="1:15" ht="13.8" thickBot="1" x14ac:dyDescent="0.3">
      <c r="A510" s="163"/>
      <c r="B510" s="164" t="s">
        <v>9</v>
      </c>
      <c r="C510" s="86">
        <f t="shared" ref="C510:K510" si="247">C509/C508</f>
        <v>-0.34146341463414637</v>
      </c>
      <c r="D510" s="86">
        <f t="shared" si="247"/>
        <v>0.29032258064516131</v>
      </c>
      <c r="E510" s="86">
        <f t="shared" si="247"/>
        <v>-0.57894736842105265</v>
      </c>
      <c r="F510" s="86">
        <f t="shared" si="247"/>
        <v>0.52380952380952384</v>
      </c>
      <c r="G510" s="86">
        <f t="shared" si="247"/>
        <v>0.82352941176470584</v>
      </c>
      <c r="H510" s="86">
        <f t="shared" si="247"/>
        <v>0.61904761904761907</v>
      </c>
      <c r="I510" s="86">
        <f t="shared" si="247"/>
        <v>0</v>
      </c>
      <c r="J510" s="86">
        <f t="shared" si="247"/>
        <v>0</v>
      </c>
      <c r="K510" s="86">
        <f t="shared" si="247"/>
        <v>0.26666666666666666</v>
      </c>
      <c r="L510" s="86"/>
      <c r="M510" s="86"/>
      <c r="N510" s="180"/>
      <c r="O510" s="86">
        <f>O509/O508</f>
        <v>7.5999999999999998E-2</v>
      </c>
    </row>
    <row r="511" spans="1:15" x14ac:dyDescent="0.25">
      <c r="A511" s="84"/>
      <c r="B511" s="56">
        <v>2016</v>
      </c>
      <c r="C511" s="77">
        <v>59</v>
      </c>
      <c r="D511" s="77">
        <v>60</v>
      </c>
      <c r="E511" s="77">
        <v>56</v>
      </c>
      <c r="F511" s="77">
        <v>75</v>
      </c>
      <c r="G511" s="77">
        <v>63</v>
      </c>
      <c r="H511" s="77">
        <v>62</v>
      </c>
      <c r="I511" s="77">
        <v>56</v>
      </c>
      <c r="J511" s="77">
        <v>47</v>
      </c>
      <c r="K511" s="77">
        <v>54</v>
      </c>
      <c r="L511" s="77"/>
      <c r="M511" s="77"/>
      <c r="N511" s="181"/>
      <c r="O511" s="56">
        <f>SUM(C511:N511)</f>
        <v>532</v>
      </c>
    </row>
    <row r="512" spans="1:15" x14ac:dyDescent="0.25">
      <c r="A512" s="107" t="s">
        <v>216</v>
      </c>
      <c r="B512" s="55">
        <v>2015</v>
      </c>
      <c r="C512" s="55">
        <v>65</v>
      </c>
      <c r="D512" s="55">
        <v>45</v>
      </c>
      <c r="E512" s="55">
        <v>62</v>
      </c>
      <c r="F512" s="55">
        <v>51</v>
      </c>
      <c r="G512" s="55">
        <v>68</v>
      </c>
      <c r="H512" s="55">
        <v>53</v>
      </c>
      <c r="I512" s="55">
        <v>53</v>
      </c>
      <c r="J512" s="55">
        <v>76</v>
      </c>
      <c r="K512" s="55">
        <v>70</v>
      </c>
      <c r="L512" s="55"/>
      <c r="M512" s="55"/>
      <c r="N512" s="179"/>
      <c r="O512" s="55">
        <f>SUM(C512:N512)</f>
        <v>543</v>
      </c>
    </row>
    <row r="513" spans="1:15" x14ac:dyDescent="0.25">
      <c r="A513" s="107" t="s">
        <v>217</v>
      </c>
      <c r="B513" s="165" t="s">
        <v>205</v>
      </c>
      <c r="C513" s="55">
        <f t="shared" ref="C513:K513" si="248">C511-C512</f>
        <v>-6</v>
      </c>
      <c r="D513" s="55">
        <f t="shared" si="248"/>
        <v>15</v>
      </c>
      <c r="E513" s="55">
        <f t="shared" si="248"/>
        <v>-6</v>
      </c>
      <c r="F513" s="55">
        <f t="shared" si="248"/>
        <v>24</v>
      </c>
      <c r="G513" s="55">
        <f t="shared" si="248"/>
        <v>-5</v>
      </c>
      <c r="H513" s="55">
        <f t="shared" si="248"/>
        <v>9</v>
      </c>
      <c r="I513" s="55">
        <f t="shared" si="248"/>
        <v>3</v>
      </c>
      <c r="J513" s="55">
        <f t="shared" si="248"/>
        <v>-29</v>
      </c>
      <c r="K513" s="55">
        <f t="shared" si="248"/>
        <v>-16</v>
      </c>
      <c r="L513" s="55"/>
      <c r="M513" s="55"/>
      <c r="N513" s="179"/>
      <c r="O513" s="55">
        <f>O511-O512</f>
        <v>-11</v>
      </c>
    </row>
    <row r="514" spans="1:15" ht="13.8" thickBot="1" x14ac:dyDescent="0.3">
      <c r="A514" s="163"/>
      <c r="B514" s="164" t="s">
        <v>9</v>
      </c>
      <c r="C514" s="86">
        <f t="shared" ref="C514:K514" si="249">C513/C512</f>
        <v>-9.2307692307692313E-2</v>
      </c>
      <c r="D514" s="86">
        <f t="shared" si="249"/>
        <v>0.33333333333333331</v>
      </c>
      <c r="E514" s="86">
        <f t="shared" si="249"/>
        <v>-9.6774193548387094E-2</v>
      </c>
      <c r="F514" s="86">
        <f t="shared" si="249"/>
        <v>0.47058823529411764</v>
      </c>
      <c r="G514" s="86">
        <f t="shared" si="249"/>
        <v>-7.3529411764705885E-2</v>
      </c>
      <c r="H514" s="86">
        <f t="shared" si="249"/>
        <v>0.16981132075471697</v>
      </c>
      <c r="I514" s="86">
        <f t="shared" si="249"/>
        <v>5.6603773584905662E-2</v>
      </c>
      <c r="J514" s="86">
        <f t="shared" si="249"/>
        <v>-0.38157894736842107</v>
      </c>
      <c r="K514" s="86">
        <f t="shared" si="249"/>
        <v>-0.22857142857142856</v>
      </c>
      <c r="L514" s="86"/>
      <c r="M514" s="86"/>
      <c r="N514" s="180"/>
      <c r="O514" s="86">
        <f>O513/O512</f>
        <v>-2.0257826887661142E-2</v>
      </c>
    </row>
    <row r="515" spans="1:15" x14ac:dyDescent="0.25">
      <c r="A515" s="84"/>
      <c r="B515" s="56">
        <v>2016</v>
      </c>
      <c r="C515" s="77">
        <v>2</v>
      </c>
      <c r="D515" s="77">
        <v>3</v>
      </c>
      <c r="E515" s="77">
        <v>2</v>
      </c>
      <c r="F515" s="77">
        <v>4</v>
      </c>
      <c r="G515" s="77">
        <v>4</v>
      </c>
      <c r="H515" s="77">
        <v>3</v>
      </c>
      <c r="I515" s="77">
        <v>12</v>
      </c>
      <c r="J515" s="77">
        <v>10</v>
      </c>
      <c r="K515" s="77">
        <v>1</v>
      </c>
      <c r="L515" s="77"/>
      <c r="M515" s="77"/>
      <c r="N515" s="181"/>
      <c r="O515" s="56">
        <f>SUM(C515:N515)</f>
        <v>41</v>
      </c>
    </row>
    <row r="516" spans="1:15" x14ac:dyDescent="0.25">
      <c r="A516" s="107" t="s">
        <v>218</v>
      </c>
      <c r="B516" s="55">
        <v>2015</v>
      </c>
      <c r="C516" s="55">
        <v>7</v>
      </c>
      <c r="D516" s="55">
        <v>7</v>
      </c>
      <c r="E516" s="55">
        <v>3</v>
      </c>
      <c r="F516" s="55">
        <v>8</v>
      </c>
      <c r="G516" s="55">
        <v>3</v>
      </c>
      <c r="H516" s="55">
        <v>6</v>
      </c>
      <c r="I516" s="55">
        <v>7</v>
      </c>
      <c r="J516" s="55">
        <v>4</v>
      </c>
      <c r="K516" s="55">
        <v>4</v>
      </c>
      <c r="L516" s="55"/>
      <c r="M516" s="55"/>
      <c r="N516" s="179"/>
      <c r="O516" s="55">
        <f>SUM(C516:N516)</f>
        <v>49</v>
      </c>
    </row>
    <row r="517" spans="1:15" x14ac:dyDescent="0.25">
      <c r="A517" s="107" t="s">
        <v>219</v>
      </c>
      <c r="B517" s="165" t="s">
        <v>205</v>
      </c>
      <c r="C517" s="55">
        <f t="shared" ref="C517:K517" si="250">C515-C516</f>
        <v>-5</v>
      </c>
      <c r="D517" s="55">
        <f t="shared" si="250"/>
        <v>-4</v>
      </c>
      <c r="E517" s="55">
        <f t="shared" si="250"/>
        <v>-1</v>
      </c>
      <c r="F517" s="55">
        <f t="shared" si="250"/>
        <v>-4</v>
      </c>
      <c r="G517" s="55">
        <f t="shared" si="250"/>
        <v>1</v>
      </c>
      <c r="H517" s="55">
        <f t="shared" si="250"/>
        <v>-3</v>
      </c>
      <c r="I517" s="55">
        <f t="shared" si="250"/>
        <v>5</v>
      </c>
      <c r="J517" s="55">
        <f t="shared" si="250"/>
        <v>6</v>
      </c>
      <c r="K517" s="55">
        <f t="shared" si="250"/>
        <v>-3</v>
      </c>
      <c r="L517" s="55"/>
      <c r="M517" s="55"/>
      <c r="N517" s="179"/>
      <c r="O517" s="55">
        <f>O515-O516</f>
        <v>-8</v>
      </c>
    </row>
    <row r="518" spans="1:15" ht="13.8" thickBot="1" x14ac:dyDescent="0.3">
      <c r="A518" s="163"/>
      <c r="B518" s="164" t="s">
        <v>9</v>
      </c>
      <c r="C518" s="86">
        <f t="shared" ref="C518:K518" si="251">C517/C516</f>
        <v>-0.7142857142857143</v>
      </c>
      <c r="D518" s="86">
        <f t="shared" si="251"/>
        <v>-0.5714285714285714</v>
      </c>
      <c r="E518" s="86">
        <f t="shared" si="251"/>
        <v>-0.33333333333333331</v>
      </c>
      <c r="F518" s="86">
        <f t="shared" si="251"/>
        <v>-0.5</v>
      </c>
      <c r="G518" s="86">
        <f t="shared" si="251"/>
        <v>0.33333333333333331</v>
      </c>
      <c r="H518" s="86">
        <f t="shared" si="251"/>
        <v>-0.5</v>
      </c>
      <c r="I518" s="86">
        <f t="shared" si="251"/>
        <v>0.7142857142857143</v>
      </c>
      <c r="J518" s="86">
        <f t="shared" si="251"/>
        <v>1.5</v>
      </c>
      <c r="K518" s="86">
        <f t="shared" si="251"/>
        <v>-0.75</v>
      </c>
      <c r="L518" s="86"/>
      <c r="M518" s="86"/>
      <c r="N518" s="180"/>
      <c r="O518" s="86">
        <f>O517/O516</f>
        <v>-0.16326530612244897</v>
      </c>
    </row>
    <row r="521" spans="1:15" ht="13.8" thickBot="1" x14ac:dyDescent="0.3">
      <c r="A521" s="168" t="s">
        <v>185</v>
      </c>
    </row>
    <row r="522" spans="1:15" ht="13.8" thickBot="1" x14ac:dyDescent="0.3">
      <c r="A522" t="s">
        <v>2</v>
      </c>
      <c r="B522" s="108" t="s">
        <v>191</v>
      </c>
      <c r="C522" s="108" t="s">
        <v>192</v>
      </c>
      <c r="D522" s="108" t="s">
        <v>193</v>
      </c>
      <c r="E522" s="108" t="s">
        <v>194</v>
      </c>
      <c r="F522" s="108" t="s">
        <v>195</v>
      </c>
      <c r="G522" s="108" t="s">
        <v>196</v>
      </c>
      <c r="H522" s="108" t="s">
        <v>197</v>
      </c>
      <c r="I522" s="108" t="s">
        <v>198</v>
      </c>
      <c r="J522" s="108" t="s">
        <v>199</v>
      </c>
      <c r="K522" s="108" t="s">
        <v>200</v>
      </c>
      <c r="L522" s="108" t="s">
        <v>201</v>
      </c>
      <c r="M522" s="108" t="s">
        <v>202</v>
      </c>
      <c r="N522" s="108" t="s">
        <v>203</v>
      </c>
      <c r="O522" s="108" t="s">
        <v>49</v>
      </c>
    </row>
    <row r="523" spans="1:15" x14ac:dyDescent="0.25">
      <c r="A523" s="82"/>
      <c r="B523" s="56">
        <v>2016</v>
      </c>
      <c r="C523" s="56">
        <f t="shared" ref="C523:K523" si="252">SUM(C527+C531+C539+C543+C547+C551+C555)</f>
        <v>115</v>
      </c>
      <c r="D523" s="56">
        <f t="shared" si="252"/>
        <v>94</v>
      </c>
      <c r="E523" s="56">
        <f t="shared" si="252"/>
        <v>89</v>
      </c>
      <c r="F523" s="56">
        <f t="shared" si="252"/>
        <v>91</v>
      </c>
      <c r="G523" s="56">
        <f t="shared" si="252"/>
        <v>90</v>
      </c>
      <c r="H523" s="56">
        <f t="shared" si="252"/>
        <v>91</v>
      </c>
      <c r="I523" s="56">
        <f t="shared" si="252"/>
        <v>123</v>
      </c>
      <c r="J523" s="56">
        <f t="shared" si="252"/>
        <v>85</v>
      </c>
      <c r="K523" s="56">
        <f t="shared" si="252"/>
        <v>80</v>
      </c>
      <c r="L523" s="56"/>
      <c r="M523" s="56"/>
      <c r="N523" s="56"/>
      <c r="O523" s="56">
        <f>SUM(O527+O531+O539+O543+O547+O551+O555)</f>
        <v>858</v>
      </c>
    </row>
    <row r="524" spans="1:15" x14ac:dyDescent="0.25">
      <c r="A524" s="107" t="s">
        <v>49</v>
      </c>
      <c r="B524" s="55">
        <v>2015</v>
      </c>
      <c r="C524" s="55">
        <f t="shared" ref="C524:H524" si="253">SUM(C528+C532+C536+C540+C544+C548+C552+C556)</f>
        <v>134</v>
      </c>
      <c r="D524" s="55">
        <f t="shared" si="253"/>
        <v>115</v>
      </c>
      <c r="E524" s="55">
        <f t="shared" si="253"/>
        <v>97</v>
      </c>
      <c r="F524" s="55">
        <f t="shared" si="253"/>
        <v>84</v>
      </c>
      <c r="G524" s="55">
        <f t="shared" si="253"/>
        <v>95</v>
      </c>
      <c r="H524" s="55">
        <f t="shared" si="253"/>
        <v>82</v>
      </c>
      <c r="I524" s="55">
        <f>SUM(I528+I532+I536+I540+I544+I548+I552+I556)</f>
        <v>97</v>
      </c>
      <c r="J524" s="55">
        <f>SUM(J528+J532+J536+J540+J544+J548+J552+J556)</f>
        <v>110</v>
      </c>
      <c r="K524" s="55">
        <f>SUM(K528+K532+K536+K540+K544+K548+K552+K556)</f>
        <v>90</v>
      </c>
      <c r="L524" s="55"/>
      <c r="M524" s="55"/>
      <c r="N524" s="55"/>
      <c r="O524" s="55">
        <f>SUM(C524:N524)</f>
        <v>904</v>
      </c>
    </row>
    <row r="525" spans="1:15" x14ac:dyDescent="0.25">
      <c r="A525" s="107" t="s">
        <v>204</v>
      </c>
      <c r="B525" s="162" t="s">
        <v>205</v>
      </c>
      <c r="C525" s="55">
        <f t="shared" ref="C525:K525" si="254">C523-C524</f>
        <v>-19</v>
      </c>
      <c r="D525" s="55">
        <f t="shared" si="254"/>
        <v>-21</v>
      </c>
      <c r="E525" s="55">
        <f t="shared" si="254"/>
        <v>-8</v>
      </c>
      <c r="F525" s="55">
        <f t="shared" si="254"/>
        <v>7</v>
      </c>
      <c r="G525" s="55">
        <f t="shared" si="254"/>
        <v>-5</v>
      </c>
      <c r="H525" s="55">
        <f t="shared" si="254"/>
        <v>9</v>
      </c>
      <c r="I525" s="55">
        <f t="shared" si="254"/>
        <v>26</v>
      </c>
      <c r="J525" s="55">
        <f t="shared" si="254"/>
        <v>-25</v>
      </c>
      <c r="K525" s="55">
        <f t="shared" si="254"/>
        <v>-10</v>
      </c>
      <c r="L525" s="55"/>
      <c r="M525" s="55"/>
      <c r="N525" s="55"/>
      <c r="O525" s="55">
        <f>O523-O524</f>
        <v>-46</v>
      </c>
    </row>
    <row r="526" spans="1:15" ht="13.8" thickBot="1" x14ac:dyDescent="0.3">
      <c r="A526" s="163"/>
      <c r="B526" s="164" t="s">
        <v>9</v>
      </c>
      <c r="C526" s="86">
        <f t="shared" ref="C526:K526" si="255">C525/C524</f>
        <v>-0.1417910447761194</v>
      </c>
      <c r="D526" s="86">
        <f t="shared" si="255"/>
        <v>-0.18260869565217391</v>
      </c>
      <c r="E526" s="86">
        <f t="shared" si="255"/>
        <v>-8.247422680412371E-2</v>
      </c>
      <c r="F526" s="86">
        <f t="shared" si="255"/>
        <v>8.3333333333333329E-2</v>
      </c>
      <c r="G526" s="86">
        <f t="shared" si="255"/>
        <v>-5.2631578947368418E-2</v>
      </c>
      <c r="H526" s="86">
        <f t="shared" si="255"/>
        <v>0.10975609756097561</v>
      </c>
      <c r="I526" s="86">
        <f t="shared" si="255"/>
        <v>0.26804123711340205</v>
      </c>
      <c r="J526" s="86">
        <f t="shared" si="255"/>
        <v>-0.22727272727272727</v>
      </c>
      <c r="K526" s="86">
        <f t="shared" si="255"/>
        <v>-0.1111111111111111</v>
      </c>
      <c r="L526" s="86"/>
      <c r="M526" s="86"/>
      <c r="N526" s="86"/>
      <c r="O526" s="86">
        <f>O525/O524</f>
        <v>-5.0884955752212392E-2</v>
      </c>
    </row>
    <row r="527" spans="1:15" x14ac:dyDescent="0.25">
      <c r="A527" s="84"/>
      <c r="B527" s="56">
        <v>2016</v>
      </c>
      <c r="C527" s="56">
        <v>4</v>
      </c>
      <c r="D527" s="56">
        <v>2</v>
      </c>
      <c r="E527" s="56">
        <v>0</v>
      </c>
      <c r="F527" s="56">
        <v>4</v>
      </c>
      <c r="G527" s="56">
        <v>2</v>
      </c>
      <c r="H527" s="56">
        <v>1</v>
      </c>
      <c r="I527" s="56">
        <v>2</v>
      </c>
      <c r="J527" s="56">
        <v>0</v>
      </c>
      <c r="K527" s="56">
        <v>0</v>
      </c>
      <c r="L527" s="56"/>
      <c r="M527" s="56"/>
      <c r="N527" s="56"/>
      <c r="O527" s="56">
        <f>SUM(C527:N527)</f>
        <v>15</v>
      </c>
    </row>
    <row r="528" spans="1:15" x14ac:dyDescent="0.25">
      <c r="A528" s="107" t="s">
        <v>206</v>
      </c>
      <c r="B528" s="55">
        <v>2015</v>
      </c>
      <c r="C528" s="55">
        <v>0</v>
      </c>
      <c r="D528" s="55">
        <v>0</v>
      </c>
      <c r="E528" s="55">
        <v>0</v>
      </c>
      <c r="F528" s="55">
        <v>2</v>
      </c>
      <c r="G528" s="55">
        <v>1</v>
      </c>
      <c r="H528" s="55">
        <v>4</v>
      </c>
      <c r="I528" s="55">
        <v>3</v>
      </c>
      <c r="J528" s="55">
        <v>3</v>
      </c>
      <c r="K528" s="55">
        <v>0</v>
      </c>
      <c r="L528" s="55"/>
      <c r="M528" s="55"/>
      <c r="N528" s="55"/>
      <c r="O528" s="55">
        <f>SUM(C528:N528)</f>
        <v>13</v>
      </c>
    </row>
    <row r="529" spans="1:15" x14ac:dyDescent="0.25">
      <c r="A529" s="107" t="s">
        <v>207</v>
      </c>
      <c r="B529" s="165" t="s">
        <v>205</v>
      </c>
      <c r="C529" s="55">
        <f t="shared" ref="C529:K529" si="256">C527-C528</f>
        <v>4</v>
      </c>
      <c r="D529" s="55">
        <f t="shared" si="256"/>
        <v>2</v>
      </c>
      <c r="E529" s="55">
        <f t="shared" si="256"/>
        <v>0</v>
      </c>
      <c r="F529" s="55">
        <f t="shared" si="256"/>
        <v>2</v>
      </c>
      <c r="G529" s="55">
        <f t="shared" si="256"/>
        <v>1</v>
      </c>
      <c r="H529" s="55">
        <f t="shared" si="256"/>
        <v>-3</v>
      </c>
      <c r="I529" s="55">
        <f t="shared" si="256"/>
        <v>-1</v>
      </c>
      <c r="J529" s="55">
        <f t="shared" si="256"/>
        <v>-3</v>
      </c>
      <c r="K529" s="55">
        <f t="shared" si="256"/>
        <v>0</v>
      </c>
      <c r="L529" s="55"/>
      <c r="M529" s="55"/>
      <c r="N529" s="55"/>
      <c r="O529" s="55">
        <f>O527-O528</f>
        <v>2</v>
      </c>
    </row>
    <row r="530" spans="1:15" ht="13.8" thickBot="1" x14ac:dyDescent="0.3">
      <c r="A530" s="163"/>
      <c r="B530" s="164" t="s">
        <v>9</v>
      </c>
      <c r="C530" s="86" t="e">
        <f t="shared" ref="C530:J530" si="257">C529/C528</f>
        <v>#DIV/0!</v>
      </c>
      <c r="D530" s="86" t="e">
        <f t="shared" si="257"/>
        <v>#DIV/0!</v>
      </c>
      <c r="E530" s="86" t="e">
        <f t="shared" si="257"/>
        <v>#DIV/0!</v>
      </c>
      <c r="F530" s="86">
        <f t="shared" si="257"/>
        <v>1</v>
      </c>
      <c r="G530" s="86">
        <f t="shared" si="257"/>
        <v>1</v>
      </c>
      <c r="H530" s="86">
        <f t="shared" si="257"/>
        <v>-0.75</v>
      </c>
      <c r="I530" s="86">
        <f t="shared" si="257"/>
        <v>-0.33333333333333331</v>
      </c>
      <c r="J530" s="86">
        <f t="shared" si="257"/>
        <v>-1</v>
      </c>
      <c r="K530" s="86">
        <v>0</v>
      </c>
      <c r="L530" s="86"/>
      <c r="M530" s="86"/>
      <c r="N530" s="86"/>
      <c r="O530" s="86">
        <f>O529/O528</f>
        <v>0.15384615384615385</v>
      </c>
    </row>
    <row r="531" spans="1:15" x14ac:dyDescent="0.25">
      <c r="A531" s="84"/>
      <c r="B531" s="56">
        <v>2016</v>
      </c>
      <c r="C531" s="77">
        <v>1</v>
      </c>
      <c r="D531" s="77">
        <v>0</v>
      </c>
      <c r="E531" s="77">
        <v>0</v>
      </c>
      <c r="F531" s="77">
        <v>0</v>
      </c>
      <c r="G531" s="77">
        <v>0</v>
      </c>
      <c r="H531" s="77">
        <v>0</v>
      </c>
      <c r="I531" s="77">
        <v>0</v>
      </c>
      <c r="J531" s="77">
        <v>0</v>
      </c>
      <c r="K531" s="77">
        <v>1</v>
      </c>
      <c r="L531" s="77"/>
      <c r="M531" s="77"/>
      <c r="N531" s="77"/>
      <c r="O531" s="56">
        <f>SUM(C531:N531)</f>
        <v>2</v>
      </c>
    </row>
    <row r="532" spans="1:15" x14ac:dyDescent="0.25">
      <c r="A532" s="166" t="s">
        <v>208</v>
      </c>
      <c r="B532" s="55">
        <v>2015</v>
      </c>
      <c r="C532" s="55">
        <v>0</v>
      </c>
      <c r="D532" s="55">
        <v>0</v>
      </c>
      <c r="E532" s="55">
        <v>0</v>
      </c>
      <c r="F532" s="55">
        <v>0</v>
      </c>
      <c r="G532" s="55">
        <v>0</v>
      </c>
      <c r="H532" s="55">
        <v>0</v>
      </c>
      <c r="I532" s="55">
        <v>1</v>
      </c>
      <c r="J532" s="55">
        <v>0</v>
      </c>
      <c r="K532" s="55">
        <v>0</v>
      </c>
      <c r="L532" s="55"/>
      <c r="M532" s="55"/>
      <c r="N532" s="55"/>
      <c r="O532" s="55">
        <f>SUM(C532:N532)</f>
        <v>1</v>
      </c>
    </row>
    <row r="533" spans="1:15" x14ac:dyDescent="0.25">
      <c r="A533" s="107" t="s">
        <v>209</v>
      </c>
      <c r="B533" s="165" t="s">
        <v>205</v>
      </c>
      <c r="C533" s="55">
        <f t="shared" ref="C533:K533" si="258">C531-C532</f>
        <v>1</v>
      </c>
      <c r="D533" s="55">
        <f t="shared" si="258"/>
        <v>0</v>
      </c>
      <c r="E533" s="55">
        <f t="shared" si="258"/>
        <v>0</v>
      </c>
      <c r="F533" s="55">
        <f t="shared" si="258"/>
        <v>0</v>
      </c>
      <c r="G533" s="55">
        <f t="shared" si="258"/>
        <v>0</v>
      </c>
      <c r="H533" s="55">
        <f t="shared" si="258"/>
        <v>0</v>
      </c>
      <c r="I533" s="55">
        <f t="shared" si="258"/>
        <v>-1</v>
      </c>
      <c r="J533" s="55">
        <f t="shared" si="258"/>
        <v>0</v>
      </c>
      <c r="K533" s="55">
        <f t="shared" si="258"/>
        <v>1</v>
      </c>
      <c r="L533" s="55"/>
      <c r="M533" s="55"/>
      <c r="N533" s="55"/>
      <c r="O533" s="55">
        <f>O531-O532</f>
        <v>1</v>
      </c>
    </row>
    <row r="534" spans="1:15" ht="13.8" thickBot="1" x14ac:dyDescent="0.3">
      <c r="A534" s="163"/>
      <c r="B534" s="164" t="s">
        <v>9</v>
      </c>
      <c r="C534" s="86">
        <v>0</v>
      </c>
      <c r="D534" s="86">
        <v>0</v>
      </c>
      <c r="E534" s="86">
        <v>0</v>
      </c>
      <c r="F534" s="86">
        <v>0</v>
      </c>
      <c r="G534" s="86">
        <v>0</v>
      </c>
      <c r="H534" s="86">
        <v>0</v>
      </c>
      <c r="I534" s="86">
        <f>I533/I532</f>
        <v>-1</v>
      </c>
      <c r="J534" s="86">
        <v>0</v>
      </c>
      <c r="K534" s="86">
        <v>0</v>
      </c>
      <c r="L534" s="86"/>
      <c r="M534" s="86"/>
      <c r="N534" s="86"/>
      <c r="O534" s="86">
        <f>O533/O532</f>
        <v>1</v>
      </c>
    </row>
    <row r="535" spans="1:15" x14ac:dyDescent="0.25">
      <c r="A535" s="84"/>
      <c r="B535" s="56">
        <v>2016</v>
      </c>
      <c r="C535" s="77">
        <v>0</v>
      </c>
      <c r="D535" s="77">
        <v>0</v>
      </c>
      <c r="E535" s="77">
        <v>0</v>
      </c>
      <c r="F535" s="77">
        <v>0</v>
      </c>
      <c r="G535" s="77">
        <v>0</v>
      </c>
      <c r="H535" s="77">
        <v>0</v>
      </c>
      <c r="I535" s="77">
        <v>0</v>
      </c>
      <c r="J535" s="77">
        <v>0</v>
      </c>
      <c r="K535" s="77">
        <v>0</v>
      </c>
      <c r="L535" s="77"/>
      <c r="M535" s="77"/>
      <c r="N535" s="77"/>
      <c r="O535" s="56">
        <f>SUM(C535:N535)</f>
        <v>0</v>
      </c>
    </row>
    <row r="536" spans="1:15" x14ac:dyDescent="0.25">
      <c r="A536" s="166" t="s">
        <v>210</v>
      </c>
      <c r="B536" s="55">
        <v>2015</v>
      </c>
      <c r="C536" s="55">
        <v>0</v>
      </c>
      <c r="D536" s="55">
        <v>0</v>
      </c>
      <c r="E536" s="55">
        <v>0</v>
      </c>
      <c r="F536" s="55">
        <v>0</v>
      </c>
      <c r="G536" s="55">
        <v>0</v>
      </c>
      <c r="H536" s="55">
        <v>0</v>
      </c>
      <c r="I536" s="55">
        <v>0</v>
      </c>
      <c r="J536" s="55">
        <v>0</v>
      </c>
      <c r="K536" s="55">
        <v>0</v>
      </c>
      <c r="L536" s="55"/>
      <c r="M536" s="55"/>
      <c r="N536" s="55"/>
      <c r="O536" s="55">
        <f>SUM(C536:N536)</f>
        <v>0</v>
      </c>
    </row>
    <row r="537" spans="1:15" x14ac:dyDescent="0.25">
      <c r="A537" s="166" t="s">
        <v>211</v>
      </c>
      <c r="B537" s="165" t="s">
        <v>205</v>
      </c>
      <c r="C537" s="55">
        <f t="shared" ref="C537:K537" si="259">C535-C536</f>
        <v>0</v>
      </c>
      <c r="D537" s="55">
        <f t="shared" si="259"/>
        <v>0</v>
      </c>
      <c r="E537" s="55">
        <f t="shared" si="259"/>
        <v>0</v>
      </c>
      <c r="F537" s="55">
        <f t="shared" si="259"/>
        <v>0</v>
      </c>
      <c r="G537" s="55">
        <f t="shared" si="259"/>
        <v>0</v>
      </c>
      <c r="H537" s="55">
        <f t="shared" si="259"/>
        <v>0</v>
      </c>
      <c r="I537" s="55">
        <f t="shared" si="259"/>
        <v>0</v>
      </c>
      <c r="J537" s="55">
        <f t="shared" si="259"/>
        <v>0</v>
      </c>
      <c r="K537" s="55">
        <f t="shared" si="259"/>
        <v>0</v>
      </c>
      <c r="L537" s="55"/>
      <c r="M537" s="55"/>
      <c r="N537" s="55"/>
      <c r="O537" s="55">
        <f>O535-O536</f>
        <v>0</v>
      </c>
    </row>
    <row r="538" spans="1:15" ht="13.8" thickBot="1" x14ac:dyDescent="0.3">
      <c r="A538" s="163"/>
      <c r="B538" s="164" t="s">
        <v>9</v>
      </c>
      <c r="C538" s="86">
        <v>0</v>
      </c>
      <c r="D538" s="86">
        <v>0</v>
      </c>
      <c r="E538" s="86">
        <v>0</v>
      </c>
      <c r="F538" s="86">
        <v>0</v>
      </c>
      <c r="G538" s="86">
        <v>0</v>
      </c>
      <c r="H538" s="86">
        <v>0</v>
      </c>
      <c r="I538" s="86">
        <v>0</v>
      </c>
      <c r="J538" s="86">
        <v>0</v>
      </c>
      <c r="K538" s="86">
        <v>0</v>
      </c>
      <c r="L538" s="86"/>
      <c r="M538" s="86"/>
      <c r="N538" s="86"/>
      <c r="O538" s="86">
        <v>0</v>
      </c>
    </row>
    <row r="539" spans="1:15" x14ac:dyDescent="0.25">
      <c r="A539" s="84"/>
      <c r="B539" s="56">
        <v>2016</v>
      </c>
      <c r="C539" s="77">
        <v>9</v>
      </c>
      <c r="D539" s="77">
        <v>3</v>
      </c>
      <c r="E539" s="77">
        <v>2</v>
      </c>
      <c r="F539" s="77">
        <v>2</v>
      </c>
      <c r="G539" s="77">
        <v>4</v>
      </c>
      <c r="H539" s="77">
        <v>8</v>
      </c>
      <c r="I539" s="77">
        <v>5</v>
      </c>
      <c r="J539" s="77">
        <v>1</v>
      </c>
      <c r="K539" s="77">
        <v>1</v>
      </c>
      <c r="L539" s="77"/>
      <c r="M539" s="77"/>
      <c r="N539" s="77"/>
      <c r="O539" s="56">
        <f>SUM(C539:N539)</f>
        <v>35</v>
      </c>
    </row>
    <row r="540" spans="1:15" x14ac:dyDescent="0.25">
      <c r="A540" s="107" t="s">
        <v>212</v>
      </c>
      <c r="B540" s="55">
        <v>2015</v>
      </c>
      <c r="C540" s="55">
        <v>6</v>
      </c>
      <c r="D540" s="55">
        <v>2</v>
      </c>
      <c r="E540" s="55">
        <v>6</v>
      </c>
      <c r="F540" s="55">
        <v>6</v>
      </c>
      <c r="G540" s="55">
        <v>2</v>
      </c>
      <c r="H540" s="55">
        <v>0</v>
      </c>
      <c r="I540" s="55">
        <v>2</v>
      </c>
      <c r="J540" s="55">
        <v>7</v>
      </c>
      <c r="K540" s="55">
        <v>12</v>
      </c>
      <c r="L540" s="55"/>
      <c r="M540" s="55"/>
      <c r="N540" s="55"/>
      <c r="O540" s="55">
        <f>SUM(C540:N540)</f>
        <v>43</v>
      </c>
    </row>
    <row r="541" spans="1:15" x14ac:dyDescent="0.25">
      <c r="A541" s="84"/>
      <c r="B541" s="165" t="s">
        <v>205</v>
      </c>
      <c r="C541" s="55">
        <f t="shared" ref="C541:K541" si="260">C539-C540</f>
        <v>3</v>
      </c>
      <c r="D541" s="55">
        <f t="shared" si="260"/>
        <v>1</v>
      </c>
      <c r="E541" s="55">
        <f t="shared" si="260"/>
        <v>-4</v>
      </c>
      <c r="F541" s="55">
        <f t="shared" si="260"/>
        <v>-4</v>
      </c>
      <c r="G541" s="55">
        <f t="shared" si="260"/>
        <v>2</v>
      </c>
      <c r="H541" s="55">
        <f t="shared" si="260"/>
        <v>8</v>
      </c>
      <c r="I541" s="55">
        <f t="shared" si="260"/>
        <v>3</v>
      </c>
      <c r="J541" s="55">
        <f t="shared" si="260"/>
        <v>-6</v>
      </c>
      <c r="K541" s="55">
        <f t="shared" si="260"/>
        <v>-11</v>
      </c>
      <c r="L541" s="55"/>
      <c r="M541" s="55"/>
      <c r="N541" s="55"/>
      <c r="O541" s="55">
        <f>O539-O540</f>
        <v>-8</v>
      </c>
    </row>
    <row r="542" spans="1:15" ht="13.8" thickBot="1" x14ac:dyDescent="0.3">
      <c r="A542" s="163"/>
      <c r="B542" s="164" t="s">
        <v>9</v>
      </c>
      <c r="C542" s="86">
        <f t="shared" ref="C542:K542" si="261">C541/C540</f>
        <v>0.5</v>
      </c>
      <c r="D542" s="86">
        <f t="shared" si="261"/>
        <v>0.5</v>
      </c>
      <c r="E542" s="86">
        <f t="shared" si="261"/>
        <v>-0.66666666666666663</v>
      </c>
      <c r="F542" s="86">
        <f t="shared" si="261"/>
        <v>-0.66666666666666663</v>
      </c>
      <c r="G542" s="86">
        <f t="shared" si="261"/>
        <v>1</v>
      </c>
      <c r="H542" s="86">
        <v>0</v>
      </c>
      <c r="I542" s="86">
        <f t="shared" si="261"/>
        <v>1.5</v>
      </c>
      <c r="J542" s="86">
        <f t="shared" si="261"/>
        <v>-0.8571428571428571</v>
      </c>
      <c r="K542" s="86">
        <f t="shared" si="261"/>
        <v>-0.91666666666666663</v>
      </c>
      <c r="L542" s="86"/>
      <c r="M542" s="86"/>
      <c r="N542" s="86"/>
      <c r="O542" s="86">
        <f>O541/O540</f>
        <v>-0.18604651162790697</v>
      </c>
    </row>
    <row r="543" spans="1:15" x14ac:dyDescent="0.25">
      <c r="A543" s="84"/>
      <c r="B543" s="56">
        <v>2016</v>
      </c>
      <c r="C543" s="77">
        <v>9</v>
      </c>
      <c r="D543" s="77">
        <v>8</v>
      </c>
      <c r="E543" s="77">
        <v>7</v>
      </c>
      <c r="F543" s="77">
        <v>6</v>
      </c>
      <c r="G543" s="77">
        <v>7</v>
      </c>
      <c r="H543" s="77">
        <v>11</v>
      </c>
      <c r="I543" s="77">
        <v>15</v>
      </c>
      <c r="J543" s="77">
        <v>5</v>
      </c>
      <c r="K543" s="77">
        <v>3</v>
      </c>
      <c r="L543" s="77"/>
      <c r="M543" s="77"/>
      <c r="N543" s="77"/>
      <c r="O543" s="56">
        <f>SUM(C543:N543)</f>
        <v>71</v>
      </c>
    </row>
    <row r="544" spans="1:15" x14ac:dyDescent="0.25">
      <c r="A544" s="107" t="s">
        <v>213</v>
      </c>
      <c r="B544" s="55">
        <v>2015</v>
      </c>
      <c r="C544" s="55">
        <v>12</v>
      </c>
      <c r="D544" s="55">
        <v>8</v>
      </c>
      <c r="E544" s="55">
        <v>7</v>
      </c>
      <c r="F544" s="55">
        <v>7</v>
      </c>
      <c r="G544" s="55">
        <v>10</v>
      </c>
      <c r="H544" s="55">
        <v>5</v>
      </c>
      <c r="I544" s="55">
        <v>8</v>
      </c>
      <c r="J544" s="55">
        <v>10</v>
      </c>
      <c r="K544" s="55">
        <v>5</v>
      </c>
      <c r="L544" s="55"/>
      <c r="M544" s="55"/>
      <c r="N544" s="55"/>
      <c r="O544" s="55">
        <f>SUM(C544:N544)</f>
        <v>72</v>
      </c>
    </row>
    <row r="545" spans="1:15" x14ac:dyDescent="0.25">
      <c r="A545" s="107" t="s">
        <v>214</v>
      </c>
      <c r="B545" s="165" t="s">
        <v>205</v>
      </c>
      <c r="C545" s="55">
        <f t="shared" ref="C545:K545" si="262">C543-C544</f>
        <v>-3</v>
      </c>
      <c r="D545" s="55">
        <f t="shared" si="262"/>
        <v>0</v>
      </c>
      <c r="E545" s="55">
        <f t="shared" si="262"/>
        <v>0</v>
      </c>
      <c r="F545" s="55">
        <f t="shared" si="262"/>
        <v>-1</v>
      </c>
      <c r="G545" s="55">
        <f t="shared" si="262"/>
        <v>-3</v>
      </c>
      <c r="H545" s="55">
        <f t="shared" si="262"/>
        <v>6</v>
      </c>
      <c r="I545" s="55">
        <f t="shared" si="262"/>
        <v>7</v>
      </c>
      <c r="J545" s="55">
        <f t="shared" si="262"/>
        <v>-5</v>
      </c>
      <c r="K545" s="55">
        <f t="shared" si="262"/>
        <v>-2</v>
      </c>
      <c r="L545" s="55"/>
      <c r="M545" s="55"/>
      <c r="N545" s="55"/>
      <c r="O545" s="55">
        <f>O543-O544</f>
        <v>-1</v>
      </c>
    </row>
    <row r="546" spans="1:15" ht="13.8" thickBot="1" x14ac:dyDescent="0.3">
      <c r="A546" s="163" t="s">
        <v>2</v>
      </c>
      <c r="B546" s="164" t="s">
        <v>9</v>
      </c>
      <c r="C546" s="86">
        <f t="shared" ref="C546:K546" si="263">C545/C544</f>
        <v>-0.25</v>
      </c>
      <c r="D546" s="86">
        <f t="shared" si="263"/>
        <v>0</v>
      </c>
      <c r="E546" s="86">
        <f t="shared" si="263"/>
        <v>0</v>
      </c>
      <c r="F546" s="86">
        <f t="shared" si="263"/>
        <v>-0.14285714285714285</v>
      </c>
      <c r="G546" s="86">
        <f t="shared" si="263"/>
        <v>-0.3</v>
      </c>
      <c r="H546" s="86">
        <f t="shared" si="263"/>
        <v>1.2</v>
      </c>
      <c r="I546" s="86">
        <f t="shared" si="263"/>
        <v>0.875</v>
      </c>
      <c r="J546" s="86">
        <f t="shared" si="263"/>
        <v>-0.5</v>
      </c>
      <c r="K546" s="86">
        <f t="shared" si="263"/>
        <v>-0.4</v>
      </c>
      <c r="L546" s="86"/>
      <c r="M546" s="86"/>
      <c r="N546" s="86"/>
      <c r="O546" s="86">
        <f>O545/O544</f>
        <v>-1.3888888888888888E-2</v>
      </c>
    </row>
    <row r="547" spans="1:15" x14ac:dyDescent="0.25">
      <c r="A547" s="84"/>
      <c r="B547" s="56">
        <v>2016</v>
      </c>
      <c r="C547" s="77">
        <v>32</v>
      </c>
      <c r="D547" s="77">
        <v>28</v>
      </c>
      <c r="E547" s="77">
        <v>24</v>
      </c>
      <c r="F547" s="77">
        <v>21</v>
      </c>
      <c r="G547" s="77">
        <v>18</v>
      </c>
      <c r="H547" s="77">
        <v>15</v>
      </c>
      <c r="I547" s="77">
        <v>42</v>
      </c>
      <c r="J547" s="77">
        <v>24</v>
      </c>
      <c r="K547" s="77">
        <v>25</v>
      </c>
      <c r="L547" s="77"/>
      <c r="M547" s="77"/>
      <c r="N547" s="77"/>
      <c r="O547" s="56">
        <f>SUM(C547:N547)</f>
        <v>229</v>
      </c>
    </row>
    <row r="548" spans="1:15" x14ac:dyDescent="0.25">
      <c r="A548" s="107" t="s">
        <v>215</v>
      </c>
      <c r="B548" s="55">
        <v>2015</v>
      </c>
      <c r="C548" s="55">
        <v>37</v>
      </c>
      <c r="D548" s="55">
        <v>30</v>
      </c>
      <c r="E548" s="55">
        <v>31</v>
      </c>
      <c r="F548" s="55">
        <v>23</v>
      </c>
      <c r="G548" s="55">
        <v>26</v>
      </c>
      <c r="H548" s="55">
        <v>33</v>
      </c>
      <c r="I548" s="55">
        <v>29</v>
      </c>
      <c r="J548" s="55">
        <v>27</v>
      </c>
      <c r="K548" s="55">
        <v>25</v>
      </c>
      <c r="L548" s="55"/>
      <c r="M548" s="55"/>
      <c r="N548" s="55"/>
      <c r="O548" s="55">
        <f>SUM(C548:N548)</f>
        <v>261</v>
      </c>
    </row>
    <row r="549" spans="1:15" x14ac:dyDescent="0.25">
      <c r="A549" s="84"/>
      <c r="B549" s="165" t="s">
        <v>205</v>
      </c>
      <c r="C549" s="55">
        <f t="shared" ref="C549:K549" si="264">C547-C548</f>
        <v>-5</v>
      </c>
      <c r="D549" s="55">
        <f t="shared" si="264"/>
        <v>-2</v>
      </c>
      <c r="E549" s="55">
        <f t="shared" si="264"/>
        <v>-7</v>
      </c>
      <c r="F549" s="55">
        <f t="shared" si="264"/>
        <v>-2</v>
      </c>
      <c r="G549" s="55">
        <f t="shared" si="264"/>
        <v>-8</v>
      </c>
      <c r="H549" s="55">
        <f t="shared" si="264"/>
        <v>-18</v>
      </c>
      <c r="I549" s="55">
        <f t="shared" si="264"/>
        <v>13</v>
      </c>
      <c r="J549" s="55">
        <f t="shared" si="264"/>
        <v>-3</v>
      </c>
      <c r="K549" s="55">
        <f t="shared" si="264"/>
        <v>0</v>
      </c>
      <c r="L549" s="55"/>
      <c r="M549" s="55"/>
      <c r="N549" s="55"/>
      <c r="O549" s="55">
        <f>O547-O548</f>
        <v>-32</v>
      </c>
    </row>
    <row r="550" spans="1:15" ht="13.8" thickBot="1" x14ac:dyDescent="0.3">
      <c r="A550" s="163"/>
      <c r="B550" s="164" t="s">
        <v>9</v>
      </c>
      <c r="C550" s="86">
        <f t="shared" ref="C550:K550" si="265">C549/C548</f>
        <v>-0.13513513513513514</v>
      </c>
      <c r="D550" s="86">
        <f t="shared" si="265"/>
        <v>-6.6666666666666666E-2</v>
      </c>
      <c r="E550" s="86">
        <f t="shared" si="265"/>
        <v>-0.22580645161290322</v>
      </c>
      <c r="F550" s="86">
        <f t="shared" si="265"/>
        <v>-8.6956521739130432E-2</v>
      </c>
      <c r="G550" s="86">
        <f t="shared" si="265"/>
        <v>-0.30769230769230771</v>
      </c>
      <c r="H550" s="86">
        <f t="shared" si="265"/>
        <v>-0.54545454545454541</v>
      </c>
      <c r="I550" s="86">
        <f t="shared" si="265"/>
        <v>0.44827586206896552</v>
      </c>
      <c r="J550" s="86">
        <f t="shared" si="265"/>
        <v>-0.1111111111111111</v>
      </c>
      <c r="K550" s="86">
        <f t="shared" si="265"/>
        <v>0</v>
      </c>
      <c r="L550" s="86"/>
      <c r="M550" s="86"/>
      <c r="N550" s="86"/>
      <c r="O550" s="86">
        <f>O549/O548</f>
        <v>-0.12260536398467432</v>
      </c>
    </row>
    <row r="551" spans="1:15" x14ac:dyDescent="0.25">
      <c r="A551" s="84"/>
      <c r="B551" s="56">
        <v>2016</v>
      </c>
      <c r="C551" s="77">
        <v>52</v>
      </c>
      <c r="D551" s="77">
        <v>50</v>
      </c>
      <c r="E551" s="77">
        <v>50</v>
      </c>
      <c r="F551" s="77">
        <v>46</v>
      </c>
      <c r="G551" s="77">
        <v>48</v>
      </c>
      <c r="H551" s="77">
        <v>50</v>
      </c>
      <c r="I551" s="77">
        <v>50</v>
      </c>
      <c r="J551" s="77">
        <v>50</v>
      </c>
      <c r="K551" s="77">
        <v>40</v>
      </c>
      <c r="L551" s="77"/>
      <c r="M551" s="77"/>
      <c r="N551" s="77"/>
      <c r="O551" s="56">
        <f>SUM(C551:N551)</f>
        <v>436</v>
      </c>
    </row>
    <row r="552" spans="1:15" x14ac:dyDescent="0.25">
      <c r="A552" s="107" t="s">
        <v>216</v>
      </c>
      <c r="B552" s="55">
        <v>2015</v>
      </c>
      <c r="C552" s="55">
        <v>72</v>
      </c>
      <c r="D552" s="55">
        <v>66</v>
      </c>
      <c r="E552" s="55">
        <v>43</v>
      </c>
      <c r="F552" s="55">
        <v>39</v>
      </c>
      <c r="G552" s="55">
        <v>49</v>
      </c>
      <c r="H552" s="55">
        <v>26</v>
      </c>
      <c r="I552" s="55">
        <v>45</v>
      </c>
      <c r="J552" s="55">
        <v>54</v>
      </c>
      <c r="K552" s="55">
        <v>36</v>
      </c>
      <c r="L552" s="55"/>
      <c r="M552" s="55"/>
      <c r="N552" s="55"/>
      <c r="O552" s="55">
        <f>SUM(C552:N552)</f>
        <v>430</v>
      </c>
    </row>
    <row r="553" spans="1:15" x14ac:dyDescent="0.25">
      <c r="A553" s="107" t="s">
        <v>217</v>
      </c>
      <c r="B553" s="165" t="s">
        <v>205</v>
      </c>
      <c r="C553" s="55">
        <f t="shared" ref="C553:K553" si="266">C551-C552</f>
        <v>-20</v>
      </c>
      <c r="D553" s="55">
        <f t="shared" si="266"/>
        <v>-16</v>
      </c>
      <c r="E553" s="55">
        <f t="shared" si="266"/>
        <v>7</v>
      </c>
      <c r="F553" s="55">
        <f t="shared" si="266"/>
        <v>7</v>
      </c>
      <c r="G553" s="55">
        <f t="shared" si="266"/>
        <v>-1</v>
      </c>
      <c r="H553" s="55">
        <f t="shared" si="266"/>
        <v>24</v>
      </c>
      <c r="I553" s="55">
        <f t="shared" si="266"/>
        <v>5</v>
      </c>
      <c r="J553" s="55">
        <f t="shared" si="266"/>
        <v>-4</v>
      </c>
      <c r="K553" s="55">
        <f t="shared" si="266"/>
        <v>4</v>
      </c>
      <c r="L553" s="55"/>
      <c r="M553" s="55"/>
      <c r="N553" s="55"/>
      <c r="O553" s="55">
        <f>O551-O552</f>
        <v>6</v>
      </c>
    </row>
    <row r="554" spans="1:15" ht="13.8" thickBot="1" x14ac:dyDescent="0.3">
      <c r="A554" s="163"/>
      <c r="B554" s="164" t="s">
        <v>9</v>
      </c>
      <c r="C554" s="86">
        <f t="shared" ref="C554:K554" si="267">C553/C552</f>
        <v>-0.27777777777777779</v>
      </c>
      <c r="D554" s="86">
        <f t="shared" si="267"/>
        <v>-0.24242424242424243</v>
      </c>
      <c r="E554" s="86">
        <f t="shared" si="267"/>
        <v>0.16279069767441862</v>
      </c>
      <c r="F554" s="86">
        <f t="shared" si="267"/>
        <v>0.17948717948717949</v>
      </c>
      <c r="G554" s="86">
        <f t="shared" si="267"/>
        <v>-2.0408163265306121E-2</v>
      </c>
      <c r="H554" s="86">
        <f t="shared" si="267"/>
        <v>0.92307692307692313</v>
      </c>
      <c r="I554" s="86">
        <f t="shared" si="267"/>
        <v>0.1111111111111111</v>
      </c>
      <c r="J554" s="86">
        <f t="shared" si="267"/>
        <v>-7.407407407407407E-2</v>
      </c>
      <c r="K554" s="86">
        <f t="shared" si="267"/>
        <v>0.1111111111111111</v>
      </c>
      <c r="L554" s="86"/>
      <c r="M554" s="86"/>
      <c r="N554" s="86"/>
      <c r="O554" s="86">
        <f>O553/O552</f>
        <v>1.3953488372093023E-2</v>
      </c>
    </row>
    <row r="555" spans="1:15" x14ac:dyDescent="0.25">
      <c r="A555" s="84"/>
      <c r="B555" s="56">
        <v>2016</v>
      </c>
      <c r="C555" s="77">
        <v>8</v>
      </c>
      <c r="D555" s="77">
        <v>3</v>
      </c>
      <c r="E555" s="77">
        <v>6</v>
      </c>
      <c r="F555" s="77">
        <v>12</v>
      </c>
      <c r="G555" s="77">
        <v>11</v>
      </c>
      <c r="H555" s="77">
        <v>6</v>
      </c>
      <c r="I555" s="77">
        <v>9</v>
      </c>
      <c r="J555" s="77">
        <v>5</v>
      </c>
      <c r="K555" s="77">
        <v>10</v>
      </c>
      <c r="L555" s="77"/>
      <c r="M555" s="77"/>
      <c r="N555" s="77"/>
      <c r="O555" s="56">
        <f>SUM(C555:N555)</f>
        <v>70</v>
      </c>
    </row>
    <row r="556" spans="1:15" x14ac:dyDescent="0.25">
      <c r="A556" s="107" t="s">
        <v>218</v>
      </c>
      <c r="B556" s="55">
        <v>2015</v>
      </c>
      <c r="C556" s="55">
        <v>7</v>
      </c>
      <c r="D556" s="55">
        <v>9</v>
      </c>
      <c r="E556" s="55">
        <v>10</v>
      </c>
      <c r="F556" s="55">
        <v>7</v>
      </c>
      <c r="G556" s="55">
        <v>7</v>
      </c>
      <c r="H556" s="55">
        <v>14</v>
      </c>
      <c r="I556" s="55">
        <v>9</v>
      </c>
      <c r="J556" s="55">
        <v>9</v>
      </c>
      <c r="K556" s="55">
        <v>12</v>
      </c>
      <c r="L556" s="55"/>
      <c r="M556" s="55"/>
      <c r="N556" s="55"/>
      <c r="O556" s="55">
        <f>SUM(C556:N556)</f>
        <v>84</v>
      </c>
    </row>
    <row r="557" spans="1:15" x14ac:dyDescent="0.25">
      <c r="A557" s="107" t="s">
        <v>219</v>
      </c>
      <c r="B557" s="165" t="s">
        <v>205</v>
      </c>
      <c r="C557" s="55">
        <f t="shared" ref="C557:K557" si="268">C555-C556</f>
        <v>1</v>
      </c>
      <c r="D557" s="55">
        <f t="shared" si="268"/>
        <v>-6</v>
      </c>
      <c r="E557" s="55">
        <f t="shared" si="268"/>
        <v>-4</v>
      </c>
      <c r="F557" s="55">
        <f t="shared" si="268"/>
        <v>5</v>
      </c>
      <c r="G557" s="55">
        <f t="shared" si="268"/>
        <v>4</v>
      </c>
      <c r="H557" s="55">
        <f t="shared" si="268"/>
        <v>-8</v>
      </c>
      <c r="I557" s="55">
        <f t="shared" si="268"/>
        <v>0</v>
      </c>
      <c r="J557" s="55">
        <f t="shared" si="268"/>
        <v>-4</v>
      </c>
      <c r="K557" s="55">
        <f t="shared" si="268"/>
        <v>-2</v>
      </c>
      <c r="L557" s="55"/>
      <c r="M557" s="55"/>
      <c r="N557" s="55"/>
      <c r="O557" s="55">
        <f>O555-O556</f>
        <v>-14</v>
      </c>
    </row>
    <row r="558" spans="1:15" ht="13.8" thickBot="1" x14ac:dyDescent="0.3">
      <c r="A558" s="163"/>
      <c r="B558" s="164" t="s">
        <v>9</v>
      </c>
      <c r="C558" s="86">
        <f t="shared" ref="C558:K558" si="269">C557/C556</f>
        <v>0.14285714285714285</v>
      </c>
      <c r="D558" s="86">
        <f t="shared" si="269"/>
        <v>-0.66666666666666663</v>
      </c>
      <c r="E558" s="86">
        <f t="shared" si="269"/>
        <v>-0.4</v>
      </c>
      <c r="F558" s="86">
        <f t="shared" si="269"/>
        <v>0.7142857142857143</v>
      </c>
      <c r="G558" s="86">
        <f t="shared" si="269"/>
        <v>0.5714285714285714</v>
      </c>
      <c r="H558" s="86">
        <f t="shared" si="269"/>
        <v>-0.5714285714285714</v>
      </c>
      <c r="I558" s="86">
        <f t="shared" si="269"/>
        <v>0</v>
      </c>
      <c r="J558" s="86">
        <f t="shared" si="269"/>
        <v>-0.44444444444444442</v>
      </c>
      <c r="K558" s="86">
        <f t="shared" si="269"/>
        <v>-0.16666666666666666</v>
      </c>
      <c r="L558" s="86"/>
      <c r="M558" s="86"/>
      <c r="N558" s="86"/>
      <c r="O558" s="86">
        <f>O557/O556</f>
        <v>-0.16666666666666666</v>
      </c>
    </row>
  </sheetData>
  <pageMargins left="0.7" right="0.7" top="1.75" bottom="0.75" header="1.05" footer="0.3"/>
  <pageSetup scale="71" orientation="landscape" r:id="rId1"/>
  <headerFooter>
    <oddHeader>&amp;L
Datos Preliminares&amp;CPOLICIA DE PUERTO RICO
DELITOS TIPO I INFORMADOS EN PUERTO RICO
AÑOS 2015 Y 2016</oddHeader>
  </headerFooter>
  <rowBreaks count="13" manualBreakCount="13">
    <brk id="38" max="16383" man="1"/>
    <brk id="78" max="16383" man="1"/>
    <brk id="118" max="16383" man="1"/>
    <brk id="158" max="16383" man="1"/>
    <brk id="198" max="16383" man="1"/>
    <brk id="238" max="16383" man="1"/>
    <brk id="278" max="16383" man="1"/>
    <brk id="318" max="16383" man="1"/>
    <brk id="358" max="16383" man="1"/>
    <brk id="398" max="16383" man="1"/>
    <brk id="438" max="16383" man="1"/>
    <brk id="478" max="16383" man="1"/>
    <brk id="51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zoomScaleNormal="100" zoomScalePageLayoutView="90" workbookViewId="0"/>
  </sheetViews>
  <sheetFormatPr defaultRowHeight="13.2" x14ac:dyDescent="0.25"/>
  <cols>
    <col min="1" max="1" width="13.5546875" customWidth="1"/>
  </cols>
  <sheetData>
    <row r="1" spans="1:10" ht="13.8" thickBot="1" x14ac:dyDescent="0.3">
      <c r="A1" s="52" t="s">
        <v>221</v>
      </c>
      <c r="B1" s="53" t="s">
        <v>222</v>
      </c>
      <c r="C1" s="53" t="s">
        <v>223</v>
      </c>
      <c r="D1" s="53" t="s">
        <v>224</v>
      </c>
      <c r="E1" s="174" t="s">
        <v>225</v>
      </c>
      <c r="F1" s="53" t="s">
        <v>57</v>
      </c>
      <c r="G1" s="53" t="s">
        <v>226</v>
      </c>
      <c r="H1" s="53" t="s">
        <v>227</v>
      </c>
      <c r="I1" s="53" t="s">
        <v>228</v>
      </c>
      <c r="J1" s="53" t="s">
        <v>229</v>
      </c>
    </row>
    <row r="2" spans="1:10" x14ac:dyDescent="0.25">
      <c r="A2" s="54" t="s">
        <v>169</v>
      </c>
      <c r="B2" s="55">
        <f>SUM(C2:J2)</f>
        <v>59</v>
      </c>
      <c r="C2" s="56">
        <v>0</v>
      </c>
      <c r="D2" s="56">
        <v>0</v>
      </c>
      <c r="E2" s="56">
        <v>0</v>
      </c>
      <c r="F2" s="56">
        <v>2</v>
      </c>
      <c r="G2" s="56">
        <v>13</v>
      </c>
      <c r="H2" s="56">
        <v>21</v>
      </c>
      <c r="I2" s="56">
        <v>23</v>
      </c>
      <c r="J2" s="56">
        <v>0</v>
      </c>
    </row>
    <row r="3" spans="1:10" x14ac:dyDescent="0.25">
      <c r="A3" s="55" t="s">
        <v>230</v>
      </c>
      <c r="B3" s="55">
        <f t="shared" ref="B3:B51" si="0">SUM(C3:J3)</f>
        <v>181</v>
      </c>
      <c r="C3" s="55">
        <v>2</v>
      </c>
      <c r="D3" s="55">
        <v>0</v>
      </c>
      <c r="E3" s="55">
        <v>0</v>
      </c>
      <c r="F3" s="55">
        <v>13</v>
      </c>
      <c r="G3" s="55">
        <v>25</v>
      </c>
      <c r="H3" s="55">
        <v>56</v>
      </c>
      <c r="I3" s="55">
        <v>80</v>
      </c>
      <c r="J3" s="55">
        <v>5</v>
      </c>
    </row>
    <row r="4" spans="1:10" x14ac:dyDescent="0.25">
      <c r="A4" s="55" t="s">
        <v>162</v>
      </c>
      <c r="B4" s="55">
        <f t="shared" si="0"/>
        <v>454</v>
      </c>
      <c r="C4" s="55">
        <v>5</v>
      </c>
      <c r="D4" s="55">
        <v>0</v>
      </c>
      <c r="E4" s="55">
        <v>0</v>
      </c>
      <c r="F4" s="55">
        <v>19</v>
      </c>
      <c r="G4" s="55">
        <v>69</v>
      </c>
      <c r="H4" s="55">
        <v>132</v>
      </c>
      <c r="I4" s="55">
        <v>213</v>
      </c>
      <c r="J4" s="55">
        <v>16</v>
      </c>
    </row>
    <row r="5" spans="1:10" x14ac:dyDescent="0.25">
      <c r="A5" s="55" t="s">
        <v>231</v>
      </c>
      <c r="B5" s="55">
        <f t="shared" si="0"/>
        <v>152</v>
      </c>
      <c r="C5" s="55">
        <v>7</v>
      </c>
      <c r="D5" s="55">
        <v>1</v>
      </c>
      <c r="E5" s="55">
        <v>0</v>
      </c>
      <c r="F5" s="55">
        <v>19</v>
      </c>
      <c r="G5" s="55">
        <v>10</v>
      </c>
      <c r="H5" s="55">
        <v>32</v>
      </c>
      <c r="I5" s="55">
        <v>62</v>
      </c>
      <c r="J5" s="55">
        <v>21</v>
      </c>
    </row>
    <row r="6" spans="1:10" x14ac:dyDescent="0.25">
      <c r="A6" s="55" t="s">
        <v>186</v>
      </c>
      <c r="B6" s="55">
        <f t="shared" si="0"/>
        <v>141</v>
      </c>
      <c r="C6" s="55">
        <v>5</v>
      </c>
      <c r="D6" s="55">
        <v>0</v>
      </c>
      <c r="E6" s="55">
        <v>0</v>
      </c>
      <c r="F6" s="55">
        <v>7</v>
      </c>
      <c r="G6" s="55">
        <v>12</v>
      </c>
      <c r="H6" s="55">
        <v>32</v>
      </c>
      <c r="I6" s="55">
        <v>75</v>
      </c>
      <c r="J6" s="55">
        <v>10</v>
      </c>
    </row>
    <row r="7" spans="1:10" x14ac:dyDescent="0.25">
      <c r="A7" s="55" t="s">
        <v>109</v>
      </c>
      <c r="B7" s="55">
        <f t="shared" si="0"/>
        <v>124</v>
      </c>
      <c r="C7" s="55">
        <v>0</v>
      </c>
      <c r="D7" s="55">
        <v>0</v>
      </c>
      <c r="E7" s="55">
        <v>0</v>
      </c>
      <c r="F7" s="55">
        <v>11</v>
      </c>
      <c r="G7" s="55">
        <v>14</v>
      </c>
      <c r="H7" s="55">
        <v>36</v>
      </c>
      <c r="I7" s="55">
        <v>60</v>
      </c>
      <c r="J7" s="55">
        <v>3</v>
      </c>
    </row>
    <row r="8" spans="1:10" x14ac:dyDescent="0.25">
      <c r="A8" s="55" t="s">
        <v>79</v>
      </c>
      <c r="B8" s="55">
        <f t="shared" si="0"/>
        <v>597</v>
      </c>
      <c r="C8" s="55">
        <v>6</v>
      </c>
      <c r="D8" s="55">
        <v>3</v>
      </c>
      <c r="E8" s="55">
        <v>0</v>
      </c>
      <c r="F8" s="55">
        <v>36</v>
      </c>
      <c r="G8" s="55">
        <v>73</v>
      </c>
      <c r="H8" s="55">
        <v>121</v>
      </c>
      <c r="I8" s="55">
        <v>316</v>
      </c>
      <c r="J8" s="55">
        <v>42</v>
      </c>
    </row>
    <row r="9" spans="1:10" x14ac:dyDescent="0.25">
      <c r="A9" s="55" t="s">
        <v>155</v>
      </c>
      <c r="B9" s="55">
        <f t="shared" si="0"/>
        <v>109</v>
      </c>
      <c r="C9" s="55">
        <v>2</v>
      </c>
      <c r="D9" s="55">
        <v>2</v>
      </c>
      <c r="E9" s="55">
        <v>0</v>
      </c>
      <c r="F9" s="55">
        <v>6</v>
      </c>
      <c r="G9" s="55">
        <v>21</v>
      </c>
      <c r="H9" s="55">
        <v>35</v>
      </c>
      <c r="I9" s="55">
        <v>41</v>
      </c>
      <c r="J9" s="55">
        <v>2</v>
      </c>
    </row>
    <row r="10" spans="1:10" x14ac:dyDescent="0.25">
      <c r="A10" s="55" t="s">
        <v>81</v>
      </c>
      <c r="B10" s="55">
        <f t="shared" si="0"/>
        <v>340</v>
      </c>
      <c r="C10" s="55">
        <v>2</v>
      </c>
      <c r="D10" s="55">
        <v>0</v>
      </c>
      <c r="E10" s="55">
        <v>0</v>
      </c>
      <c r="F10" s="55">
        <v>27</v>
      </c>
      <c r="G10" s="55">
        <v>24</v>
      </c>
      <c r="H10" s="55">
        <v>74</v>
      </c>
      <c r="I10" s="55">
        <v>177</v>
      </c>
      <c r="J10" s="55">
        <v>36</v>
      </c>
    </row>
    <row r="11" spans="1:10" x14ac:dyDescent="0.25">
      <c r="A11" s="55" t="s">
        <v>187</v>
      </c>
      <c r="B11" s="55">
        <f t="shared" si="0"/>
        <v>229</v>
      </c>
      <c r="C11" s="55">
        <v>3</v>
      </c>
      <c r="D11" s="55">
        <v>1</v>
      </c>
      <c r="E11" s="55">
        <v>0</v>
      </c>
      <c r="F11" s="55">
        <v>6</v>
      </c>
      <c r="G11" s="55">
        <v>17</v>
      </c>
      <c r="H11" s="55">
        <v>71</v>
      </c>
      <c r="I11" s="55">
        <v>101</v>
      </c>
      <c r="J11" s="55">
        <v>30</v>
      </c>
    </row>
    <row r="12" spans="1:10" x14ac:dyDescent="0.25">
      <c r="A12" s="55" t="s">
        <v>232</v>
      </c>
      <c r="B12" s="55">
        <f t="shared" si="0"/>
        <v>2947</v>
      </c>
      <c r="C12" s="55">
        <v>19</v>
      </c>
      <c r="D12" s="55">
        <v>11</v>
      </c>
      <c r="E12" s="55">
        <v>0</v>
      </c>
      <c r="F12" s="55">
        <v>243</v>
      </c>
      <c r="G12" s="55">
        <v>93</v>
      </c>
      <c r="H12" s="55">
        <v>386</v>
      </c>
      <c r="I12" s="55">
        <v>1635</v>
      </c>
      <c r="J12" s="55">
        <v>560</v>
      </c>
    </row>
    <row r="13" spans="1:10" x14ac:dyDescent="0.25">
      <c r="A13" s="55" t="s">
        <v>110</v>
      </c>
      <c r="B13" s="55">
        <f t="shared" si="0"/>
        <v>150</v>
      </c>
      <c r="C13" s="55">
        <v>5</v>
      </c>
      <c r="D13" s="55">
        <v>0</v>
      </c>
      <c r="E13" s="55">
        <v>0</v>
      </c>
      <c r="F13" s="55">
        <v>9</v>
      </c>
      <c r="G13" s="55">
        <v>13</v>
      </c>
      <c r="H13" s="55">
        <v>32</v>
      </c>
      <c r="I13" s="55">
        <v>87</v>
      </c>
      <c r="J13" s="55">
        <v>4</v>
      </c>
    </row>
    <row r="14" spans="1:10" x14ac:dyDescent="0.25">
      <c r="A14" s="55" t="s">
        <v>121</v>
      </c>
      <c r="B14" s="55">
        <f t="shared" si="0"/>
        <v>1628</v>
      </c>
      <c r="C14" s="55">
        <v>14</v>
      </c>
      <c r="D14" s="55">
        <v>6</v>
      </c>
      <c r="E14" s="55">
        <v>0</v>
      </c>
      <c r="F14" s="55">
        <v>119</v>
      </c>
      <c r="G14" s="55">
        <v>70</v>
      </c>
      <c r="H14" s="55">
        <v>286</v>
      </c>
      <c r="I14" s="55">
        <v>983</v>
      </c>
      <c r="J14" s="55">
        <v>150</v>
      </c>
    </row>
    <row r="15" spans="1:10" x14ac:dyDescent="0.25">
      <c r="A15" s="55" t="s">
        <v>82</v>
      </c>
      <c r="B15" s="55">
        <f t="shared" si="0"/>
        <v>205</v>
      </c>
      <c r="C15" s="55">
        <v>0</v>
      </c>
      <c r="D15" s="55">
        <v>1</v>
      </c>
      <c r="E15" s="55">
        <v>0</v>
      </c>
      <c r="F15" s="55">
        <v>11</v>
      </c>
      <c r="G15" s="55">
        <v>29</v>
      </c>
      <c r="H15" s="55">
        <v>42</v>
      </c>
      <c r="I15" s="55">
        <v>118</v>
      </c>
      <c r="J15" s="55">
        <v>4</v>
      </c>
    </row>
    <row r="16" spans="1:10" x14ac:dyDescent="0.25">
      <c r="A16" s="55" t="s">
        <v>152</v>
      </c>
      <c r="B16" s="55">
        <f t="shared" si="0"/>
        <v>353</v>
      </c>
      <c r="C16" s="55">
        <v>14</v>
      </c>
      <c r="D16" s="55">
        <v>1</v>
      </c>
      <c r="E16" s="55">
        <v>0</v>
      </c>
      <c r="F16" s="55">
        <v>22</v>
      </c>
      <c r="G16" s="55">
        <v>31</v>
      </c>
      <c r="H16" s="55">
        <v>70</v>
      </c>
      <c r="I16" s="55">
        <v>196</v>
      </c>
      <c r="J16" s="55">
        <v>19</v>
      </c>
    </row>
    <row r="17" spans="1:10" x14ac:dyDescent="0.25">
      <c r="A17" s="55" t="s">
        <v>233</v>
      </c>
      <c r="B17" s="55">
        <f t="shared" si="0"/>
        <v>2120</v>
      </c>
      <c r="C17" s="55">
        <v>25</v>
      </c>
      <c r="D17" s="55">
        <v>3</v>
      </c>
      <c r="E17" s="55">
        <v>0</v>
      </c>
      <c r="F17" s="55">
        <v>155</v>
      </c>
      <c r="G17" s="55">
        <v>120</v>
      </c>
      <c r="H17" s="55">
        <v>393</v>
      </c>
      <c r="I17" s="55">
        <v>1263</v>
      </c>
      <c r="J17" s="55">
        <v>161</v>
      </c>
    </row>
    <row r="18" spans="1:10" x14ac:dyDescent="0.25">
      <c r="A18" s="55" t="s">
        <v>132</v>
      </c>
      <c r="B18" s="55">
        <f t="shared" si="0"/>
        <v>206</v>
      </c>
      <c r="C18" s="55">
        <v>5</v>
      </c>
      <c r="D18" s="55">
        <v>3</v>
      </c>
      <c r="E18" s="55">
        <v>0</v>
      </c>
      <c r="F18" s="55">
        <v>16</v>
      </c>
      <c r="G18" s="55">
        <v>14</v>
      </c>
      <c r="H18" s="55">
        <v>44</v>
      </c>
      <c r="I18" s="55">
        <v>110</v>
      </c>
      <c r="J18" s="55">
        <v>14</v>
      </c>
    </row>
    <row r="19" spans="1:10" x14ac:dyDescent="0.25">
      <c r="A19" s="55" t="s">
        <v>156</v>
      </c>
      <c r="B19" s="55">
        <f t="shared" si="0"/>
        <v>452</v>
      </c>
      <c r="C19" s="55">
        <v>7</v>
      </c>
      <c r="D19" s="55">
        <v>1</v>
      </c>
      <c r="E19" s="55">
        <v>0</v>
      </c>
      <c r="F19" s="55">
        <v>32</v>
      </c>
      <c r="G19" s="55">
        <v>64</v>
      </c>
      <c r="H19" s="55">
        <v>68</v>
      </c>
      <c r="I19" s="55">
        <v>248</v>
      </c>
      <c r="J19" s="55">
        <v>32</v>
      </c>
    </row>
    <row r="20" spans="1:10" x14ac:dyDescent="0.25">
      <c r="A20" s="55" t="s">
        <v>177</v>
      </c>
      <c r="B20" s="55">
        <f t="shared" si="0"/>
        <v>73</v>
      </c>
      <c r="C20" s="55">
        <v>0</v>
      </c>
      <c r="D20" s="55">
        <v>0</v>
      </c>
      <c r="E20" s="55">
        <v>0</v>
      </c>
      <c r="F20" s="55">
        <v>4</v>
      </c>
      <c r="G20" s="55">
        <v>12</v>
      </c>
      <c r="H20" s="55">
        <v>22</v>
      </c>
      <c r="I20" s="55">
        <v>33</v>
      </c>
      <c r="J20" s="55">
        <v>2</v>
      </c>
    </row>
    <row r="21" spans="1:10" x14ac:dyDescent="0.25">
      <c r="A21" s="55" t="s">
        <v>83</v>
      </c>
      <c r="B21" s="55">
        <f t="shared" si="0"/>
        <v>97</v>
      </c>
      <c r="C21" s="55">
        <v>3</v>
      </c>
      <c r="D21" s="55">
        <v>0</v>
      </c>
      <c r="E21" s="55">
        <v>0</v>
      </c>
      <c r="F21" s="55">
        <v>5</v>
      </c>
      <c r="G21" s="55">
        <v>10</v>
      </c>
      <c r="H21" s="55">
        <v>24</v>
      </c>
      <c r="I21" s="55">
        <v>44</v>
      </c>
      <c r="J21" s="55">
        <v>11</v>
      </c>
    </row>
    <row r="22" spans="1:10" x14ac:dyDescent="0.25">
      <c r="A22" s="55" t="s">
        <v>122</v>
      </c>
      <c r="B22" s="55">
        <f t="shared" si="0"/>
        <v>248</v>
      </c>
      <c r="C22" s="55">
        <v>8</v>
      </c>
      <c r="D22" s="55">
        <v>1</v>
      </c>
      <c r="E22" s="55">
        <v>0</v>
      </c>
      <c r="F22" s="55">
        <v>23</v>
      </c>
      <c r="G22" s="55">
        <v>17</v>
      </c>
      <c r="H22" s="55">
        <v>43</v>
      </c>
      <c r="I22" s="55">
        <v>137</v>
      </c>
      <c r="J22" s="55">
        <v>19</v>
      </c>
    </row>
    <row r="23" spans="1:10" x14ac:dyDescent="0.25">
      <c r="A23" s="55" t="s">
        <v>188</v>
      </c>
      <c r="B23" s="55">
        <f t="shared" si="0"/>
        <v>209</v>
      </c>
      <c r="C23" s="55">
        <v>3</v>
      </c>
      <c r="D23" s="55">
        <v>0</v>
      </c>
      <c r="E23" s="55">
        <v>0</v>
      </c>
      <c r="F23" s="55">
        <v>9</v>
      </c>
      <c r="G23" s="55">
        <v>25</v>
      </c>
      <c r="H23" s="55">
        <v>64</v>
      </c>
      <c r="I23" s="55">
        <v>101</v>
      </c>
      <c r="J23" s="55">
        <v>7</v>
      </c>
    </row>
    <row r="24" spans="1:10" x14ac:dyDescent="0.25">
      <c r="A24" s="55" t="s">
        <v>189</v>
      </c>
      <c r="B24" s="55">
        <f t="shared" si="0"/>
        <v>139</v>
      </c>
      <c r="C24" s="55">
        <v>3</v>
      </c>
      <c r="D24" s="55">
        <v>0</v>
      </c>
      <c r="E24" s="55">
        <v>0</v>
      </c>
      <c r="F24" s="55">
        <v>5</v>
      </c>
      <c r="G24" s="55">
        <v>8</v>
      </c>
      <c r="H24" s="55">
        <v>39</v>
      </c>
      <c r="I24" s="55">
        <v>67</v>
      </c>
      <c r="J24" s="55">
        <v>17</v>
      </c>
    </row>
    <row r="25" spans="1:10" x14ac:dyDescent="0.25">
      <c r="A25" s="55" t="s">
        <v>133</v>
      </c>
      <c r="B25" s="55">
        <f t="shared" si="0"/>
        <v>168</v>
      </c>
      <c r="C25" s="55">
        <v>2</v>
      </c>
      <c r="D25" s="55">
        <v>1</v>
      </c>
      <c r="E25" s="55">
        <v>0</v>
      </c>
      <c r="F25" s="55">
        <v>17</v>
      </c>
      <c r="G25" s="55">
        <v>7</v>
      </c>
      <c r="H25" s="55">
        <v>39</v>
      </c>
      <c r="I25" s="55">
        <v>62</v>
      </c>
      <c r="J25" s="55">
        <v>40</v>
      </c>
    </row>
    <row r="26" spans="1:10" x14ac:dyDescent="0.25">
      <c r="A26" s="55" t="s">
        <v>178</v>
      </c>
      <c r="B26" s="55">
        <f t="shared" si="0"/>
        <v>46</v>
      </c>
      <c r="C26" s="55">
        <v>2</v>
      </c>
      <c r="D26" s="55">
        <v>0</v>
      </c>
      <c r="E26" s="55">
        <v>0</v>
      </c>
      <c r="F26" s="55">
        <v>0</v>
      </c>
      <c r="G26" s="55">
        <v>2</v>
      </c>
      <c r="H26" s="55">
        <v>17</v>
      </c>
      <c r="I26" s="55">
        <v>23</v>
      </c>
      <c r="J26" s="55">
        <v>2</v>
      </c>
    </row>
    <row r="27" spans="1:10" x14ac:dyDescent="0.25">
      <c r="A27" s="55" t="s">
        <v>134</v>
      </c>
      <c r="B27" s="55">
        <f t="shared" si="0"/>
        <v>585</v>
      </c>
      <c r="C27" s="55">
        <v>8</v>
      </c>
      <c r="D27" s="55">
        <v>2</v>
      </c>
      <c r="E27" s="55">
        <v>0</v>
      </c>
      <c r="F27" s="55">
        <v>42</v>
      </c>
      <c r="G27" s="55">
        <v>22</v>
      </c>
      <c r="H27" s="55">
        <v>103</v>
      </c>
      <c r="I27" s="55">
        <v>357</v>
      </c>
      <c r="J27" s="55">
        <v>51</v>
      </c>
    </row>
    <row r="28" spans="1:10" x14ac:dyDescent="0.25">
      <c r="A28" s="55" t="s">
        <v>179</v>
      </c>
      <c r="B28" s="55">
        <f t="shared" si="0"/>
        <v>319</v>
      </c>
      <c r="C28" s="55">
        <v>7</v>
      </c>
      <c r="D28" s="55">
        <v>4</v>
      </c>
      <c r="E28" s="55">
        <v>0</v>
      </c>
      <c r="F28" s="55">
        <v>14</v>
      </c>
      <c r="G28" s="55">
        <v>60</v>
      </c>
      <c r="H28" s="55">
        <v>65</v>
      </c>
      <c r="I28" s="55">
        <v>160</v>
      </c>
      <c r="J28" s="55">
        <v>9</v>
      </c>
    </row>
    <row r="29" spans="1:10" x14ac:dyDescent="0.25">
      <c r="A29" s="55" t="s">
        <v>84</v>
      </c>
      <c r="B29" s="55">
        <f t="shared" si="0"/>
        <v>72</v>
      </c>
      <c r="C29" s="55">
        <v>1</v>
      </c>
      <c r="D29" s="55">
        <v>1</v>
      </c>
      <c r="E29" s="55">
        <v>0</v>
      </c>
      <c r="F29" s="55">
        <v>5</v>
      </c>
      <c r="G29" s="55">
        <v>9</v>
      </c>
      <c r="H29" s="55">
        <v>26</v>
      </c>
      <c r="I29" s="55">
        <v>23</v>
      </c>
      <c r="J29" s="55">
        <v>7</v>
      </c>
    </row>
    <row r="30" spans="1:10" x14ac:dyDescent="0.25">
      <c r="A30" s="55" t="s">
        <v>90</v>
      </c>
      <c r="B30" s="55">
        <f t="shared" si="0"/>
        <v>119</v>
      </c>
      <c r="C30" s="55">
        <v>3</v>
      </c>
      <c r="D30" s="55">
        <v>0</v>
      </c>
      <c r="E30" s="55">
        <v>0</v>
      </c>
      <c r="F30" s="55">
        <v>1</v>
      </c>
      <c r="G30" s="55">
        <v>14</v>
      </c>
      <c r="H30" s="55">
        <v>20</v>
      </c>
      <c r="I30" s="55">
        <v>81</v>
      </c>
      <c r="J30" s="55">
        <v>0</v>
      </c>
    </row>
    <row r="31" spans="1:10" x14ac:dyDescent="0.25">
      <c r="A31" s="55" t="s">
        <v>157</v>
      </c>
      <c r="B31" s="55">
        <f t="shared" si="0"/>
        <v>390</v>
      </c>
      <c r="C31" s="55">
        <v>6</v>
      </c>
      <c r="D31" s="55">
        <v>3</v>
      </c>
      <c r="E31" s="55">
        <v>0</v>
      </c>
      <c r="F31" s="55">
        <v>20</v>
      </c>
      <c r="G31" s="55">
        <v>38</v>
      </c>
      <c r="H31" s="55">
        <v>117</v>
      </c>
      <c r="I31" s="55">
        <v>197</v>
      </c>
      <c r="J31" s="55">
        <v>9</v>
      </c>
    </row>
    <row r="32" spans="1:10" x14ac:dyDescent="0.25">
      <c r="A32" s="55" t="s">
        <v>91</v>
      </c>
      <c r="B32" s="55">
        <f t="shared" si="0"/>
        <v>84</v>
      </c>
      <c r="C32" s="55">
        <v>5</v>
      </c>
      <c r="D32" s="55">
        <v>0</v>
      </c>
      <c r="E32" s="55">
        <v>0</v>
      </c>
      <c r="F32" s="55">
        <v>4</v>
      </c>
      <c r="G32" s="55">
        <v>16</v>
      </c>
      <c r="H32" s="55">
        <v>17</v>
      </c>
      <c r="I32" s="55">
        <v>42</v>
      </c>
      <c r="J32" s="55">
        <v>0</v>
      </c>
    </row>
    <row r="33" spans="1:10" x14ac:dyDescent="0.25">
      <c r="A33" s="55" t="s">
        <v>135</v>
      </c>
      <c r="B33" s="55">
        <f t="shared" si="0"/>
        <v>762</v>
      </c>
      <c r="C33" s="55">
        <v>12</v>
      </c>
      <c r="D33" s="55">
        <v>2</v>
      </c>
      <c r="E33" s="55">
        <v>0</v>
      </c>
      <c r="F33" s="55">
        <v>60</v>
      </c>
      <c r="G33" s="55">
        <v>43</v>
      </c>
      <c r="H33" s="55">
        <v>115</v>
      </c>
      <c r="I33" s="55">
        <v>459</v>
      </c>
      <c r="J33" s="55">
        <v>71</v>
      </c>
    </row>
    <row r="34" spans="1:10" x14ac:dyDescent="0.25">
      <c r="A34" s="55" t="s">
        <v>123</v>
      </c>
      <c r="B34" s="55">
        <f t="shared" si="0"/>
        <v>162</v>
      </c>
      <c r="C34" s="55">
        <v>6</v>
      </c>
      <c r="D34" s="55">
        <v>1</v>
      </c>
      <c r="E34" s="55">
        <v>0</v>
      </c>
      <c r="F34" s="55">
        <v>19</v>
      </c>
      <c r="G34" s="55">
        <v>13</v>
      </c>
      <c r="H34" s="55">
        <v>30</v>
      </c>
      <c r="I34" s="55">
        <v>81</v>
      </c>
      <c r="J34" s="55">
        <v>12</v>
      </c>
    </row>
    <row r="35" spans="1:10" x14ac:dyDescent="0.25">
      <c r="A35" s="55" t="s">
        <v>85</v>
      </c>
      <c r="B35" s="55">
        <f t="shared" si="0"/>
        <v>492</v>
      </c>
      <c r="C35" s="55">
        <v>1</v>
      </c>
      <c r="D35" s="55">
        <v>0</v>
      </c>
      <c r="E35" s="55">
        <v>0</v>
      </c>
      <c r="F35" s="55">
        <v>19</v>
      </c>
      <c r="G35" s="55">
        <v>26</v>
      </c>
      <c r="H35" s="55">
        <v>75</v>
      </c>
      <c r="I35" s="55">
        <v>348</v>
      </c>
      <c r="J35" s="55">
        <v>23</v>
      </c>
    </row>
    <row r="36" spans="1:10" x14ac:dyDescent="0.25">
      <c r="A36" s="55" t="s">
        <v>111</v>
      </c>
      <c r="B36" s="55">
        <f t="shared" si="0"/>
        <v>75</v>
      </c>
      <c r="C36" s="55">
        <v>1</v>
      </c>
      <c r="D36" s="55">
        <v>1</v>
      </c>
      <c r="E36" s="55">
        <v>0</v>
      </c>
      <c r="F36" s="55">
        <v>4</v>
      </c>
      <c r="G36" s="55">
        <v>7</v>
      </c>
      <c r="H36" s="55">
        <v>21</v>
      </c>
      <c r="I36" s="55">
        <v>41</v>
      </c>
      <c r="J36" s="55">
        <v>0</v>
      </c>
    </row>
    <row r="37" spans="1:10" x14ac:dyDescent="0.25">
      <c r="A37" s="55" t="s">
        <v>103</v>
      </c>
      <c r="B37" s="55">
        <f t="shared" si="0"/>
        <v>515</v>
      </c>
      <c r="C37" s="55">
        <v>10</v>
      </c>
      <c r="D37" s="55">
        <v>0</v>
      </c>
      <c r="E37" s="55">
        <v>0</v>
      </c>
      <c r="F37" s="55">
        <v>50</v>
      </c>
      <c r="G37" s="55">
        <v>27</v>
      </c>
      <c r="H37" s="55">
        <v>176</v>
      </c>
      <c r="I37" s="55">
        <v>228</v>
      </c>
      <c r="J37" s="55">
        <v>24</v>
      </c>
    </row>
    <row r="38" spans="1:10" x14ac:dyDescent="0.25">
      <c r="A38" s="55" t="s">
        <v>164</v>
      </c>
      <c r="B38" s="55">
        <f t="shared" si="0"/>
        <v>276</v>
      </c>
      <c r="C38" s="55">
        <v>3</v>
      </c>
      <c r="D38" s="55">
        <v>1</v>
      </c>
      <c r="E38" s="55">
        <v>0</v>
      </c>
      <c r="F38" s="55">
        <v>6</v>
      </c>
      <c r="G38" s="55">
        <v>22</v>
      </c>
      <c r="H38" s="55">
        <v>62</v>
      </c>
      <c r="I38" s="55">
        <v>170</v>
      </c>
      <c r="J38" s="55">
        <v>12</v>
      </c>
    </row>
    <row r="39" spans="1:10" x14ac:dyDescent="0.25">
      <c r="A39" s="55" t="s">
        <v>170</v>
      </c>
      <c r="B39" s="55">
        <f t="shared" si="0"/>
        <v>66</v>
      </c>
      <c r="C39" s="55">
        <v>0</v>
      </c>
      <c r="D39" s="55">
        <v>1</v>
      </c>
      <c r="E39" s="55">
        <v>0</v>
      </c>
      <c r="F39" s="55">
        <v>0</v>
      </c>
      <c r="G39" s="55">
        <v>18</v>
      </c>
      <c r="H39" s="55">
        <v>20</v>
      </c>
      <c r="I39" s="55">
        <v>21</v>
      </c>
      <c r="J39" s="55">
        <v>6</v>
      </c>
    </row>
    <row r="40" spans="1:10" x14ac:dyDescent="0.25">
      <c r="A40" s="55" t="s">
        <v>92</v>
      </c>
      <c r="B40" s="55">
        <f t="shared" si="0"/>
        <v>274</v>
      </c>
      <c r="C40" s="55">
        <v>5</v>
      </c>
      <c r="D40" s="55">
        <v>1</v>
      </c>
      <c r="E40" s="55">
        <v>0</v>
      </c>
      <c r="F40" s="55">
        <v>20</v>
      </c>
      <c r="G40" s="55">
        <v>42</v>
      </c>
      <c r="H40" s="55">
        <v>68</v>
      </c>
      <c r="I40" s="55">
        <v>129</v>
      </c>
      <c r="J40" s="55">
        <v>9</v>
      </c>
    </row>
    <row r="41" spans="1:10" x14ac:dyDescent="0.25">
      <c r="A41" s="55" t="s">
        <v>124</v>
      </c>
      <c r="B41" s="55">
        <f t="shared" si="0"/>
        <v>252</v>
      </c>
      <c r="C41" s="55">
        <v>3</v>
      </c>
      <c r="D41" s="55">
        <v>1</v>
      </c>
      <c r="E41" s="55">
        <v>0</v>
      </c>
      <c r="F41" s="55">
        <v>24</v>
      </c>
      <c r="G41" s="55">
        <v>31</v>
      </c>
      <c r="H41" s="55">
        <v>71</v>
      </c>
      <c r="I41" s="55">
        <v>105</v>
      </c>
      <c r="J41" s="55">
        <v>17</v>
      </c>
    </row>
    <row r="42" spans="1:10" x14ac:dyDescent="0.25">
      <c r="A42" s="55" t="s">
        <v>112</v>
      </c>
      <c r="B42" s="55">
        <f t="shared" si="0"/>
        <v>80</v>
      </c>
      <c r="C42" s="55">
        <v>0</v>
      </c>
      <c r="D42" s="55">
        <v>0</v>
      </c>
      <c r="E42" s="55">
        <v>0</v>
      </c>
      <c r="F42" s="55">
        <v>2</v>
      </c>
      <c r="G42" s="55">
        <v>14</v>
      </c>
      <c r="H42" s="55">
        <v>29</v>
      </c>
      <c r="I42" s="55">
        <v>30</v>
      </c>
      <c r="J42" s="55">
        <v>5</v>
      </c>
    </row>
    <row r="43" spans="1:10" x14ac:dyDescent="0.25">
      <c r="A43" s="55" t="s">
        <v>171</v>
      </c>
      <c r="B43" s="55">
        <f t="shared" si="0"/>
        <v>173</v>
      </c>
      <c r="C43" s="55">
        <v>1</v>
      </c>
      <c r="D43" s="55">
        <v>0</v>
      </c>
      <c r="E43" s="55">
        <v>0</v>
      </c>
      <c r="F43" s="55">
        <v>4</v>
      </c>
      <c r="G43" s="55">
        <v>15</v>
      </c>
      <c r="H43" s="55">
        <v>53</v>
      </c>
      <c r="I43" s="55">
        <v>92</v>
      </c>
      <c r="J43" s="55">
        <v>8</v>
      </c>
    </row>
    <row r="44" spans="1:10" x14ac:dyDescent="0.25">
      <c r="A44" s="55" t="s">
        <v>113</v>
      </c>
      <c r="B44" s="55">
        <f t="shared" si="0"/>
        <v>56</v>
      </c>
      <c r="C44" s="55">
        <v>0</v>
      </c>
      <c r="D44" s="55">
        <v>0</v>
      </c>
      <c r="E44" s="55">
        <v>0</v>
      </c>
      <c r="F44" s="55">
        <v>2</v>
      </c>
      <c r="G44" s="55">
        <v>2</v>
      </c>
      <c r="H44" s="55">
        <v>24</v>
      </c>
      <c r="I44" s="55">
        <v>27</v>
      </c>
      <c r="J44" s="55">
        <v>1</v>
      </c>
    </row>
    <row r="45" spans="1:10" x14ac:dyDescent="0.25">
      <c r="A45" s="55" t="s">
        <v>104</v>
      </c>
      <c r="B45" s="55">
        <f t="shared" si="0"/>
        <v>200</v>
      </c>
      <c r="C45" s="55">
        <v>6</v>
      </c>
      <c r="D45" s="55">
        <v>1</v>
      </c>
      <c r="E45" s="55">
        <v>0</v>
      </c>
      <c r="F45" s="55">
        <v>23</v>
      </c>
      <c r="G45" s="55">
        <v>20</v>
      </c>
      <c r="H45" s="55">
        <v>63</v>
      </c>
      <c r="I45" s="55">
        <v>75</v>
      </c>
      <c r="J45" s="55">
        <v>12</v>
      </c>
    </row>
    <row r="46" spans="1:10" x14ac:dyDescent="0.25">
      <c r="A46" s="55" t="s">
        <v>153</v>
      </c>
      <c r="B46" s="55">
        <f t="shared" si="0"/>
        <v>213</v>
      </c>
      <c r="C46" s="55">
        <v>15</v>
      </c>
      <c r="D46" s="55">
        <v>2</v>
      </c>
      <c r="E46" s="55">
        <v>0</v>
      </c>
      <c r="F46" s="55">
        <v>14</v>
      </c>
      <c r="G46" s="55">
        <v>40</v>
      </c>
      <c r="H46" s="55">
        <v>26</v>
      </c>
      <c r="I46" s="55">
        <v>104</v>
      </c>
      <c r="J46" s="55">
        <v>12</v>
      </c>
    </row>
    <row r="47" spans="1:10" x14ac:dyDescent="0.25">
      <c r="A47" s="55" t="s">
        <v>180</v>
      </c>
      <c r="B47" s="55">
        <f t="shared" si="0"/>
        <v>236</v>
      </c>
      <c r="C47" s="55">
        <v>3</v>
      </c>
      <c r="D47" s="55">
        <v>0</v>
      </c>
      <c r="E47" s="55">
        <v>0</v>
      </c>
      <c r="F47" s="55">
        <v>13</v>
      </c>
      <c r="G47" s="55">
        <v>20</v>
      </c>
      <c r="H47" s="55">
        <v>60</v>
      </c>
      <c r="I47" s="55">
        <v>129</v>
      </c>
      <c r="J47" s="55">
        <v>11</v>
      </c>
    </row>
    <row r="48" spans="1:10" x14ac:dyDescent="0.25">
      <c r="A48" s="55" t="s">
        <v>86</v>
      </c>
      <c r="B48" s="55">
        <f t="shared" si="0"/>
        <v>383</v>
      </c>
      <c r="C48" s="55">
        <v>5</v>
      </c>
      <c r="D48" s="55">
        <v>0</v>
      </c>
      <c r="E48" s="55">
        <v>0</v>
      </c>
      <c r="F48" s="55">
        <v>33</v>
      </c>
      <c r="G48" s="55">
        <v>37</v>
      </c>
      <c r="H48" s="55">
        <v>77</v>
      </c>
      <c r="I48" s="55">
        <v>174</v>
      </c>
      <c r="J48" s="55">
        <v>57</v>
      </c>
    </row>
    <row r="49" spans="1:10" x14ac:dyDescent="0.25">
      <c r="A49" s="55" t="s">
        <v>114</v>
      </c>
      <c r="B49" s="55">
        <f t="shared" si="0"/>
        <v>32</v>
      </c>
      <c r="C49" s="55">
        <v>0</v>
      </c>
      <c r="D49" s="55">
        <v>0</v>
      </c>
      <c r="E49" s="55">
        <v>0</v>
      </c>
      <c r="F49" s="55">
        <v>0</v>
      </c>
      <c r="G49" s="55">
        <v>4</v>
      </c>
      <c r="H49" s="55">
        <v>9</v>
      </c>
      <c r="I49" s="55">
        <v>19</v>
      </c>
      <c r="J49" s="55">
        <v>0</v>
      </c>
    </row>
    <row r="50" spans="1:10" x14ac:dyDescent="0.25">
      <c r="A50" s="55" t="s">
        <v>105</v>
      </c>
      <c r="B50" s="55">
        <f t="shared" si="0"/>
        <v>59</v>
      </c>
      <c r="C50" s="55">
        <v>0</v>
      </c>
      <c r="D50" s="55">
        <v>1</v>
      </c>
      <c r="E50" s="55">
        <v>0</v>
      </c>
      <c r="F50" s="55">
        <v>3</v>
      </c>
      <c r="G50" s="55">
        <v>6</v>
      </c>
      <c r="H50" s="55">
        <v>9</v>
      </c>
      <c r="I50" s="55">
        <v>37</v>
      </c>
      <c r="J50" s="55">
        <v>3</v>
      </c>
    </row>
    <row r="51" spans="1:10" ht="13.8" thickBot="1" x14ac:dyDescent="0.3">
      <c r="A51" s="74" t="s">
        <v>234</v>
      </c>
      <c r="B51" s="74">
        <f t="shared" si="0"/>
        <v>965</v>
      </c>
      <c r="C51" s="74">
        <v>10</v>
      </c>
      <c r="D51" s="74">
        <v>3</v>
      </c>
      <c r="E51" s="74">
        <v>0</v>
      </c>
      <c r="F51" s="74">
        <v>52</v>
      </c>
      <c r="G51" s="74">
        <v>124</v>
      </c>
      <c r="H51" s="74">
        <v>181</v>
      </c>
      <c r="I51" s="74">
        <v>573</v>
      </c>
      <c r="J51" s="74">
        <v>22</v>
      </c>
    </row>
    <row r="52" spans="1:10" ht="13.8" thickBot="1" x14ac:dyDescent="0.3">
      <c r="A52" s="75" t="s">
        <v>221</v>
      </c>
      <c r="B52" s="76" t="s">
        <v>222</v>
      </c>
      <c r="C52" s="53" t="s">
        <v>223</v>
      </c>
      <c r="D52" s="53" t="s">
        <v>224</v>
      </c>
      <c r="E52" s="174" t="s">
        <v>225</v>
      </c>
      <c r="F52" s="53" t="s">
        <v>57</v>
      </c>
      <c r="G52" s="53" t="s">
        <v>226</v>
      </c>
      <c r="H52" s="53" t="s">
        <v>227</v>
      </c>
      <c r="I52" s="53" t="s">
        <v>228</v>
      </c>
      <c r="J52" s="53" t="s">
        <v>229</v>
      </c>
    </row>
    <row r="53" spans="1:10" x14ac:dyDescent="0.25">
      <c r="A53" s="55" t="s">
        <v>165</v>
      </c>
      <c r="B53" s="77">
        <f t="shared" ref="B53:B80" si="1">SUM(C53:J53)</f>
        <v>124</v>
      </c>
      <c r="C53" s="55">
        <v>1</v>
      </c>
      <c r="D53" s="55">
        <v>0</v>
      </c>
      <c r="E53" s="55">
        <v>0</v>
      </c>
      <c r="F53" s="55">
        <v>1</v>
      </c>
      <c r="G53" s="55">
        <v>9</v>
      </c>
      <c r="H53" s="55">
        <v>44</v>
      </c>
      <c r="I53" s="77">
        <v>67</v>
      </c>
      <c r="J53" s="55">
        <v>2</v>
      </c>
    </row>
    <row r="54" spans="1:10" x14ac:dyDescent="0.25">
      <c r="A54" s="55" t="s">
        <v>87</v>
      </c>
      <c r="B54" s="55">
        <f t="shared" si="1"/>
        <v>238</v>
      </c>
      <c r="C54" s="55">
        <v>4</v>
      </c>
      <c r="D54" s="55">
        <v>0</v>
      </c>
      <c r="E54" s="55">
        <v>0</v>
      </c>
      <c r="F54" s="55">
        <v>24</v>
      </c>
      <c r="G54" s="55">
        <v>25</v>
      </c>
      <c r="H54" s="55">
        <v>64</v>
      </c>
      <c r="I54" s="55">
        <v>96</v>
      </c>
      <c r="J54" s="55">
        <v>25</v>
      </c>
    </row>
    <row r="55" spans="1:10" x14ac:dyDescent="0.25">
      <c r="A55" s="55" t="s">
        <v>106</v>
      </c>
      <c r="B55" s="55">
        <f t="shared" si="1"/>
        <v>109</v>
      </c>
      <c r="C55" s="55">
        <v>3</v>
      </c>
      <c r="D55" s="55">
        <v>3</v>
      </c>
      <c r="E55" s="55">
        <v>0</v>
      </c>
      <c r="F55" s="55">
        <v>9</v>
      </c>
      <c r="G55" s="55">
        <v>18</v>
      </c>
      <c r="H55" s="55">
        <v>23</v>
      </c>
      <c r="I55" s="55">
        <v>49</v>
      </c>
      <c r="J55" s="55">
        <v>4</v>
      </c>
    </row>
    <row r="56" spans="1:10" x14ac:dyDescent="0.25">
      <c r="A56" s="55" t="s">
        <v>137</v>
      </c>
      <c r="B56" s="55">
        <f t="shared" si="1"/>
        <v>217</v>
      </c>
      <c r="C56" s="55">
        <v>1</v>
      </c>
      <c r="D56" s="55">
        <v>1</v>
      </c>
      <c r="E56" s="55">
        <v>0</v>
      </c>
      <c r="F56" s="55">
        <v>7</v>
      </c>
      <c r="G56" s="55">
        <v>8</v>
      </c>
      <c r="H56" s="55">
        <v>53</v>
      </c>
      <c r="I56" s="55">
        <v>118</v>
      </c>
      <c r="J56" s="55">
        <v>29</v>
      </c>
    </row>
    <row r="57" spans="1:10" x14ac:dyDescent="0.25">
      <c r="A57" s="55" t="s">
        <v>190</v>
      </c>
      <c r="B57" s="55">
        <f t="shared" si="1"/>
        <v>140</v>
      </c>
      <c r="C57" s="55">
        <v>1</v>
      </c>
      <c r="D57" s="55">
        <v>1</v>
      </c>
      <c r="E57" s="55">
        <v>0</v>
      </c>
      <c r="F57" s="55">
        <v>8</v>
      </c>
      <c r="G57" s="55">
        <v>9</v>
      </c>
      <c r="H57" s="55">
        <v>23</v>
      </c>
      <c r="I57" s="55">
        <v>92</v>
      </c>
      <c r="J57" s="55">
        <v>6</v>
      </c>
    </row>
    <row r="58" spans="1:10" x14ac:dyDescent="0.25">
      <c r="A58" s="55" t="s">
        <v>235</v>
      </c>
      <c r="B58" s="55">
        <f t="shared" si="1"/>
        <v>107</v>
      </c>
      <c r="C58" s="55">
        <v>2</v>
      </c>
      <c r="D58" s="55">
        <v>0</v>
      </c>
      <c r="E58" s="55">
        <v>0</v>
      </c>
      <c r="F58" s="55">
        <v>4</v>
      </c>
      <c r="G58" s="55">
        <v>13</v>
      </c>
      <c r="H58" s="55">
        <v>18</v>
      </c>
      <c r="I58" s="55">
        <v>70</v>
      </c>
      <c r="J58" s="55">
        <v>0</v>
      </c>
    </row>
    <row r="59" spans="1:10" x14ac:dyDescent="0.25">
      <c r="A59" s="55" t="s">
        <v>93</v>
      </c>
      <c r="B59" s="55">
        <f t="shared" si="1"/>
        <v>132</v>
      </c>
      <c r="C59" s="55">
        <v>3</v>
      </c>
      <c r="D59" s="55">
        <v>1</v>
      </c>
      <c r="E59" s="55">
        <v>0</v>
      </c>
      <c r="F59" s="55">
        <v>5</v>
      </c>
      <c r="G59" s="55">
        <v>25</v>
      </c>
      <c r="H59" s="55">
        <v>38</v>
      </c>
      <c r="I59" s="55">
        <v>54</v>
      </c>
      <c r="J59" s="55">
        <v>6</v>
      </c>
    </row>
    <row r="60" spans="1:10" x14ac:dyDescent="0.25">
      <c r="A60" s="55" t="s">
        <v>97</v>
      </c>
      <c r="B60" s="55">
        <f t="shared" si="1"/>
        <v>1558</v>
      </c>
      <c r="C60" s="55">
        <v>27</v>
      </c>
      <c r="D60" s="55">
        <v>4</v>
      </c>
      <c r="E60" s="55">
        <v>0</v>
      </c>
      <c r="F60" s="55">
        <v>94</v>
      </c>
      <c r="G60" s="55">
        <v>196</v>
      </c>
      <c r="H60" s="55">
        <v>264</v>
      </c>
      <c r="I60" s="55">
        <v>912</v>
      </c>
      <c r="J60" s="55">
        <v>61</v>
      </c>
    </row>
    <row r="61" spans="1:10" x14ac:dyDescent="0.25">
      <c r="A61" s="55" t="s">
        <v>88</v>
      </c>
      <c r="B61" s="55">
        <f t="shared" si="1"/>
        <v>121</v>
      </c>
      <c r="C61" s="55">
        <v>0</v>
      </c>
      <c r="D61" s="55">
        <v>0</v>
      </c>
      <c r="E61" s="55">
        <v>0</v>
      </c>
      <c r="F61" s="55">
        <v>10</v>
      </c>
      <c r="G61" s="55">
        <v>11</v>
      </c>
      <c r="H61" s="55">
        <v>32</v>
      </c>
      <c r="I61" s="55">
        <v>62</v>
      </c>
      <c r="J61" s="55">
        <v>6</v>
      </c>
    </row>
    <row r="62" spans="1:10" x14ac:dyDescent="0.25">
      <c r="A62" s="55" t="s">
        <v>166</v>
      </c>
      <c r="B62" s="55">
        <f t="shared" si="1"/>
        <v>105</v>
      </c>
      <c r="C62" s="55">
        <v>1</v>
      </c>
      <c r="D62" s="55">
        <v>0</v>
      </c>
      <c r="E62" s="55">
        <v>0</v>
      </c>
      <c r="F62" s="55">
        <v>0</v>
      </c>
      <c r="G62" s="55">
        <v>6</v>
      </c>
      <c r="H62" s="55">
        <v>32</v>
      </c>
      <c r="I62" s="55">
        <v>64</v>
      </c>
      <c r="J62" s="55">
        <v>2</v>
      </c>
    </row>
    <row r="63" spans="1:10" x14ac:dyDescent="0.25">
      <c r="A63" s="55" t="s">
        <v>181</v>
      </c>
      <c r="B63" s="55">
        <f t="shared" si="1"/>
        <v>270</v>
      </c>
      <c r="C63" s="55">
        <v>7</v>
      </c>
      <c r="D63" s="55">
        <v>2</v>
      </c>
      <c r="E63" s="55">
        <v>0</v>
      </c>
      <c r="F63" s="55">
        <v>21</v>
      </c>
      <c r="G63" s="55">
        <v>22</v>
      </c>
      <c r="H63" s="55">
        <v>71</v>
      </c>
      <c r="I63" s="55">
        <v>131</v>
      </c>
      <c r="J63" s="55">
        <v>16</v>
      </c>
    </row>
    <row r="64" spans="1:10" x14ac:dyDescent="0.25">
      <c r="A64" s="55" t="s">
        <v>117</v>
      </c>
      <c r="B64" s="55">
        <f t="shared" si="1"/>
        <v>103</v>
      </c>
      <c r="C64" s="55">
        <v>0</v>
      </c>
      <c r="D64" s="55">
        <v>2</v>
      </c>
      <c r="E64" s="55">
        <v>0</v>
      </c>
      <c r="F64" s="55">
        <v>4</v>
      </c>
      <c r="G64" s="55">
        <v>19</v>
      </c>
      <c r="H64" s="55">
        <v>38</v>
      </c>
      <c r="I64" s="55">
        <v>35</v>
      </c>
      <c r="J64" s="55">
        <v>5</v>
      </c>
    </row>
    <row r="65" spans="1:10" x14ac:dyDescent="0.25">
      <c r="A65" s="55" t="s">
        <v>159</v>
      </c>
      <c r="B65" s="55">
        <f t="shared" si="1"/>
        <v>239</v>
      </c>
      <c r="C65" s="55">
        <v>5</v>
      </c>
      <c r="D65" s="55">
        <v>0</v>
      </c>
      <c r="E65" s="212">
        <v>0</v>
      </c>
      <c r="F65" s="55">
        <v>7</v>
      </c>
      <c r="G65" s="55">
        <v>31</v>
      </c>
      <c r="H65" s="55">
        <v>40</v>
      </c>
      <c r="I65" s="55">
        <v>147</v>
      </c>
      <c r="J65" s="55">
        <v>9</v>
      </c>
    </row>
    <row r="66" spans="1:10" x14ac:dyDescent="0.25">
      <c r="A66" s="55" t="s">
        <v>118</v>
      </c>
      <c r="B66" s="55">
        <f t="shared" si="1"/>
        <v>87</v>
      </c>
      <c r="C66" s="55">
        <v>3</v>
      </c>
      <c r="D66" s="55">
        <v>1</v>
      </c>
      <c r="E66" s="55">
        <v>0</v>
      </c>
      <c r="F66" s="55">
        <v>8</v>
      </c>
      <c r="G66" s="55">
        <v>12</v>
      </c>
      <c r="H66" s="55">
        <v>23</v>
      </c>
      <c r="I66" s="55">
        <v>36</v>
      </c>
      <c r="J66" s="55">
        <v>4</v>
      </c>
    </row>
    <row r="67" spans="1:10" x14ac:dyDescent="0.25">
      <c r="A67" s="55" t="s">
        <v>66</v>
      </c>
      <c r="B67" s="55">
        <f t="shared" si="1"/>
        <v>6055</v>
      </c>
      <c r="C67" s="55">
        <v>103</v>
      </c>
      <c r="D67" s="55">
        <v>11</v>
      </c>
      <c r="E67" s="55">
        <v>0</v>
      </c>
      <c r="F67" s="55">
        <v>611</v>
      </c>
      <c r="G67" s="55">
        <v>381</v>
      </c>
      <c r="H67" s="55">
        <v>804</v>
      </c>
      <c r="I67" s="55">
        <v>3452</v>
      </c>
      <c r="J67" s="57">
        <v>693</v>
      </c>
    </row>
    <row r="68" spans="1:10" x14ac:dyDescent="0.25">
      <c r="A68" s="55" t="s">
        <v>125</v>
      </c>
      <c r="B68" s="55">
        <f t="shared" si="1"/>
        <v>231</v>
      </c>
      <c r="C68" s="55">
        <v>8</v>
      </c>
      <c r="D68" s="55">
        <v>0</v>
      </c>
      <c r="E68" s="55">
        <v>0</v>
      </c>
      <c r="F68" s="55">
        <v>23</v>
      </c>
      <c r="G68" s="55">
        <v>27</v>
      </c>
      <c r="H68" s="55">
        <v>67</v>
      </c>
      <c r="I68" s="55">
        <v>92</v>
      </c>
      <c r="J68" s="57">
        <v>14</v>
      </c>
    </row>
    <row r="69" spans="1:10" x14ac:dyDescent="0.25">
      <c r="A69" s="55" t="s">
        <v>236</v>
      </c>
      <c r="B69" s="55">
        <f t="shared" si="1"/>
        <v>228</v>
      </c>
      <c r="C69" s="55">
        <v>1</v>
      </c>
      <c r="D69" s="55">
        <v>1</v>
      </c>
      <c r="E69" s="55">
        <v>0</v>
      </c>
      <c r="F69" s="55">
        <v>4</v>
      </c>
      <c r="G69" s="55">
        <v>7</v>
      </c>
      <c r="H69" s="55">
        <v>90</v>
      </c>
      <c r="I69" s="55">
        <v>116</v>
      </c>
      <c r="J69" s="55">
        <v>9</v>
      </c>
    </row>
    <row r="70" spans="1:10" x14ac:dyDescent="0.25">
      <c r="A70" s="55" t="s">
        <v>237</v>
      </c>
      <c r="B70" s="55">
        <f t="shared" si="1"/>
        <v>203</v>
      </c>
      <c r="C70" s="55">
        <v>12</v>
      </c>
      <c r="D70" s="55">
        <v>3</v>
      </c>
      <c r="E70" s="55">
        <v>0</v>
      </c>
      <c r="F70" s="55">
        <v>9</v>
      </c>
      <c r="G70" s="55">
        <v>16</v>
      </c>
      <c r="H70" s="55">
        <v>22</v>
      </c>
      <c r="I70" s="55">
        <v>133</v>
      </c>
      <c r="J70" s="55">
        <v>8</v>
      </c>
    </row>
    <row r="71" spans="1:10" x14ac:dyDescent="0.25">
      <c r="A71" s="55" t="s">
        <v>139</v>
      </c>
      <c r="B71" s="55">
        <f t="shared" si="1"/>
        <v>262</v>
      </c>
      <c r="C71" s="55">
        <v>7</v>
      </c>
      <c r="D71" s="55">
        <v>2</v>
      </c>
      <c r="E71" s="55">
        <v>0</v>
      </c>
      <c r="F71" s="55">
        <v>25</v>
      </c>
      <c r="G71" s="55">
        <v>13</v>
      </c>
      <c r="H71" s="55">
        <v>50</v>
      </c>
      <c r="I71" s="55">
        <v>116</v>
      </c>
      <c r="J71" s="55">
        <v>49</v>
      </c>
    </row>
    <row r="72" spans="1:10" x14ac:dyDescent="0.25">
      <c r="A72" s="55" t="s">
        <v>140</v>
      </c>
      <c r="B72" s="55">
        <f t="shared" si="1"/>
        <v>907</v>
      </c>
      <c r="C72" s="55">
        <v>10</v>
      </c>
      <c r="D72" s="55">
        <v>5</v>
      </c>
      <c r="E72" s="55">
        <v>0</v>
      </c>
      <c r="F72" s="55">
        <v>95</v>
      </c>
      <c r="G72" s="55">
        <v>43</v>
      </c>
      <c r="H72" s="55">
        <v>111</v>
      </c>
      <c r="I72" s="55">
        <v>517</v>
      </c>
      <c r="J72" s="55">
        <v>126</v>
      </c>
    </row>
    <row r="73" spans="1:10" x14ac:dyDescent="0.25">
      <c r="A73" s="55" t="s">
        <v>238</v>
      </c>
      <c r="B73" s="55">
        <f t="shared" si="1"/>
        <v>439</v>
      </c>
      <c r="C73" s="55">
        <v>14</v>
      </c>
      <c r="D73" s="55">
        <v>2</v>
      </c>
      <c r="E73" s="55">
        <v>0</v>
      </c>
      <c r="F73" s="55">
        <v>26</v>
      </c>
      <c r="G73" s="55">
        <v>33</v>
      </c>
      <c r="H73" s="55">
        <v>95</v>
      </c>
      <c r="I73" s="55">
        <v>243</v>
      </c>
      <c r="J73" s="55">
        <v>26</v>
      </c>
    </row>
    <row r="74" spans="1:10" x14ac:dyDescent="0.25">
      <c r="A74" s="55" t="s">
        <v>173</v>
      </c>
      <c r="B74" s="55">
        <f t="shared" si="1"/>
        <v>185</v>
      </c>
      <c r="C74" s="55">
        <v>2</v>
      </c>
      <c r="D74" s="55">
        <v>2</v>
      </c>
      <c r="E74" s="55">
        <v>0</v>
      </c>
      <c r="F74" s="55">
        <v>1</v>
      </c>
      <c r="G74" s="55">
        <v>32</v>
      </c>
      <c r="H74" s="55">
        <v>39</v>
      </c>
      <c r="I74" s="55">
        <v>107</v>
      </c>
      <c r="J74" s="55">
        <v>2</v>
      </c>
    </row>
    <row r="75" spans="1:10" x14ac:dyDescent="0.25">
      <c r="A75" s="55" t="s">
        <v>142</v>
      </c>
      <c r="B75" s="55">
        <f t="shared" si="1"/>
        <v>497</v>
      </c>
      <c r="C75" s="55">
        <v>5</v>
      </c>
      <c r="D75" s="55">
        <v>1</v>
      </c>
      <c r="E75" s="55">
        <v>0</v>
      </c>
      <c r="F75" s="55">
        <v>35</v>
      </c>
      <c r="G75" s="55">
        <v>24</v>
      </c>
      <c r="H75" s="55">
        <v>104</v>
      </c>
      <c r="I75" s="55">
        <v>279</v>
      </c>
      <c r="J75" s="55">
        <v>49</v>
      </c>
    </row>
    <row r="76" spans="1:10" x14ac:dyDescent="0.25">
      <c r="A76" s="55" t="s">
        <v>143</v>
      </c>
      <c r="B76" s="55">
        <f t="shared" si="1"/>
        <v>726</v>
      </c>
      <c r="C76" s="55">
        <v>5</v>
      </c>
      <c r="D76" s="55">
        <v>3</v>
      </c>
      <c r="E76" s="55">
        <v>0</v>
      </c>
      <c r="F76" s="55">
        <v>61</v>
      </c>
      <c r="G76" s="55">
        <v>28</v>
      </c>
      <c r="H76" s="55">
        <v>196</v>
      </c>
      <c r="I76" s="55">
        <v>373</v>
      </c>
      <c r="J76" s="55">
        <v>60</v>
      </c>
    </row>
    <row r="77" spans="1:10" x14ac:dyDescent="0.25">
      <c r="A77" s="55" t="s">
        <v>182</v>
      </c>
      <c r="B77" s="55">
        <f t="shared" si="1"/>
        <v>118</v>
      </c>
      <c r="C77" s="55">
        <v>1</v>
      </c>
      <c r="D77" s="55">
        <v>1</v>
      </c>
      <c r="E77" s="55">
        <v>0</v>
      </c>
      <c r="F77" s="55">
        <v>2</v>
      </c>
      <c r="G77" s="55">
        <v>23</v>
      </c>
      <c r="H77" s="55">
        <v>34</v>
      </c>
      <c r="I77" s="55">
        <v>56</v>
      </c>
      <c r="J77" s="55">
        <v>1</v>
      </c>
    </row>
    <row r="78" spans="1:10" x14ac:dyDescent="0.25">
      <c r="A78" s="55" t="s">
        <v>95</v>
      </c>
      <c r="B78" s="55">
        <f t="shared" si="1"/>
        <v>99</v>
      </c>
      <c r="C78" s="55">
        <v>1</v>
      </c>
      <c r="D78" s="55">
        <v>0</v>
      </c>
      <c r="E78" s="55">
        <v>0</v>
      </c>
      <c r="F78" s="55">
        <v>1</v>
      </c>
      <c r="G78" s="55">
        <v>20</v>
      </c>
      <c r="H78" s="55">
        <v>28</v>
      </c>
      <c r="I78" s="55">
        <v>45</v>
      </c>
      <c r="J78" s="55">
        <v>4</v>
      </c>
    </row>
    <row r="79" spans="1:10" x14ac:dyDescent="0.25">
      <c r="A79" s="55" t="s">
        <v>107</v>
      </c>
      <c r="B79" s="55">
        <f t="shared" si="1"/>
        <v>156</v>
      </c>
      <c r="C79" s="55">
        <v>4</v>
      </c>
      <c r="D79" s="55">
        <v>1</v>
      </c>
      <c r="E79" s="55">
        <v>0</v>
      </c>
      <c r="F79" s="55">
        <v>8</v>
      </c>
      <c r="G79" s="55">
        <v>18</v>
      </c>
      <c r="H79" s="55">
        <v>45</v>
      </c>
      <c r="I79" s="55">
        <v>77</v>
      </c>
      <c r="J79" s="55">
        <v>3</v>
      </c>
    </row>
    <row r="80" spans="1:10" ht="13.8" thickBot="1" x14ac:dyDescent="0.3">
      <c r="A80" s="58" t="s">
        <v>96</v>
      </c>
      <c r="B80" s="58">
        <f t="shared" si="1"/>
        <v>199</v>
      </c>
      <c r="C80" s="58">
        <v>5</v>
      </c>
      <c r="D80" s="58">
        <v>3</v>
      </c>
      <c r="E80" s="58">
        <v>0</v>
      </c>
      <c r="F80" s="58">
        <v>6</v>
      </c>
      <c r="G80" s="58">
        <v>46</v>
      </c>
      <c r="H80" s="58">
        <v>24</v>
      </c>
      <c r="I80" s="55">
        <v>112</v>
      </c>
      <c r="J80" s="58">
        <v>3</v>
      </c>
    </row>
    <row r="81" spans="1:10" ht="16.2" thickBot="1" x14ac:dyDescent="0.35">
      <c r="A81" s="59" t="s">
        <v>49</v>
      </c>
      <c r="B81" s="60">
        <f t="shared" ref="B81:J81" si="2">SUM(B2:B80)</f>
        <v>32122</v>
      </c>
      <c r="C81" s="60">
        <f t="shared" si="2"/>
        <v>489</v>
      </c>
      <c r="D81" s="60">
        <f t="shared" si="2"/>
        <v>110</v>
      </c>
      <c r="E81" s="60">
        <f t="shared" si="2"/>
        <v>0</v>
      </c>
      <c r="F81" s="60">
        <f>SUM(F2:F80)</f>
        <v>2359</v>
      </c>
      <c r="G81" s="60">
        <f t="shared" si="2"/>
        <v>2578</v>
      </c>
      <c r="H81" s="60">
        <f>SUM(H2:H80)</f>
        <v>6168</v>
      </c>
      <c r="I81" s="60">
        <f t="shared" si="2"/>
        <v>17608</v>
      </c>
      <c r="J81" s="60">
        <f t="shared" si="2"/>
        <v>2810</v>
      </c>
    </row>
  </sheetData>
  <phoneticPr fontId="0" type="noConversion"/>
  <printOptions gridLines="1" gridLinesSet="0"/>
  <pageMargins left="0.75" right="0.75" top="1" bottom="1" header="0.5" footer="0.5"/>
  <pageSetup scale="99" orientation="portrait" r:id="rId1"/>
  <headerFooter alignWithMargins="0">
    <oddHeader xml:space="preserve">&amp;CDELITOS TIPO I INFORMADOS EN PUERTO RICO
POR MUNICIPIOS
1RO DE ENERO AL 30 DE SEPTIEMBRE
 DE 2016
</oddHeader>
    <oddFooter>&amp;CPage &amp;P</oddFooter>
  </headerFooter>
  <rowBreaks count="1" manualBreakCount="1">
    <brk id="5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5"/>
  <sheetViews>
    <sheetView zoomScaleNormal="100" workbookViewId="0"/>
  </sheetViews>
  <sheetFormatPr defaultRowHeight="13.2" x14ac:dyDescent="0.25"/>
  <cols>
    <col min="1" max="1" width="31.5546875" customWidth="1"/>
    <col min="2" max="2" width="13" customWidth="1"/>
    <col min="3" max="3" width="11.33203125" customWidth="1"/>
    <col min="4" max="6" width="11.44140625" customWidth="1"/>
    <col min="7" max="7" width="11" customWidth="1"/>
  </cols>
  <sheetData>
    <row r="1" spans="1:7" ht="15.75" customHeight="1" thickBot="1" x14ac:dyDescent="0.35">
      <c r="A1" s="78"/>
      <c r="C1" s="349" t="s">
        <v>239</v>
      </c>
      <c r="D1" s="350"/>
      <c r="E1" s="350"/>
      <c r="F1" s="351"/>
      <c r="G1" s="344" t="s">
        <v>49</v>
      </c>
    </row>
    <row r="2" spans="1:7" ht="16.2" thickBot="1" x14ac:dyDescent="0.35">
      <c r="A2" s="78" t="s">
        <v>240</v>
      </c>
      <c r="B2" s="79" t="s">
        <v>191</v>
      </c>
      <c r="C2" s="80" t="s">
        <v>241</v>
      </c>
      <c r="D2" s="80" t="s">
        <v>242</v>
      </c>
      <c r="E2" s="80" t="s">
        <v>243</v>
      </c>
      <c r="F2" s="80" t="s">
        <v>244</v>
      </c>
      <c r="G2" s="346"/>
    </row>
    <row r="3" spans="1:7" ht="14.25" customHeight="1" x14ac:dyDescent="0.25">
      <c r="A3" s="344" t="s">
        <v>245</v>
      </c>
      <c r="B3" s="81">
        <v>2016</v>
      </c>
      <c r="C3" s="56">
        <f>SUM(C42+C81+C120+C159+C198+C237+C276+C315+C354+C393+C432+C471+C510)</f>
        <v>11555</v>
      </c>
      <c r="D3" s="56">
        <f>SUM(D42+D81+D120+D159+D198+D237+D276+D315+D354+D393+D432+D471+D510)</f>
        <v>10221</v>
      </c>
      <c r="E3" s="56">
        <f>SUM(E42+E81+E120+E159+E198+E237+E276+E315+E354+E393+E432+E471+E510)</f>
        <v>10346</v>
      </c>
      <c r="F3" s="56"/>
      <c r="G3" s="82">
        <f>SUM(C3:F3)</f>
        <v>32122</v>
      </c>
    </row>
    <row r="4" spans="1:7" ht="13.8" x14ac:dyDescent="0.25">
      <c r="A4" s="345"/>
      <c r="B4" s="185">
        <v>2015</v>
      </c>
      <c r="C4" s="55">
        <f>SUM(C43,C82,C121,C160,C199,C238,C277,C316,C355,C394,C433,C472,C511)</f>
        <v>12230</v>
      </c>
      <c r="D4" s="55">
        <f>SUM(D43,D82,D121,D160,D199,D238,D277,D316,D355,D394,D433,D472,D511)</f>
        <v>11201</v>
      </c>
      <c r="E4" s="55">
        <f>SUM(E43,E82,E121,E160,E199,E238,E277,E316,E355,E394,E433,E472,E511)</f>
        <v>11256</v>
      </c>
      <c r="F4" s="55"/>
      <c r="G4" s="55">
        <f>SUM(C4:F4)</f>
        <v>34687</v>
      </c>
    </row>
    <row r="5" spans="1:7" ht="13.8" x14ac:dyDescent="0.25">
      <c r="A5" s="345"/>
      <c r="B5" s="83" t="s">
        <v>205</v>
      </c>
      <c r="C5" s="55">
        <f>SUM(C3-C4)</f>
        <v>-675</v>
      </c>
      <c r="D5" s="55">
        <f>SUM(D3-D4)</f>
        <v>-980</v>
      </c>
      <c r="E5" s="55">
        <f>SUM(E3-E4)</f>
        <v>-910</v>
      </c>
      <c r="F5" s="55"/>
      <c r="G5" s="84">
        <f>SUM(G3-G4)</f>
        <v>-2565</v>
      </c>
    </row>
    <row r="6" spans="1:7" ht="14.4" thickBot="1" x14ac:dyDescent="0.3">
      <c r="A6" s="346"/>
      <c r="B6" s="85" t="s">
        <v>9</v>
      </c>
      <c r="C6" s="86">
        <f>C5/C4</f>
        <v>-5.5192150449713817E-2</v>
      </c>
      <c r="D6" s="86">
        <f>D5/D4</f>
        <v>-8.7492188197482362E-2</v>
      </c>
      <c r="E6" s="86">
        <f>E5/E4</f>
        <v>-8.0845771144278614E-2</v>
      </c>
      <c r="F6" s="86"/>
      <c r="G6" s="86">
        <f>G5/G4</f>
        <v>-7.3947011848819438E-2</v>
      </c>
    </row>
    <row r="7" spans="1:7" ht="14.25" customHeight="1" x14ac:dyDescent="0.25">
      <c r="A7" s="344" t="s">
        <v>246</v>
      </c>
      <c r="B7" s="186">
        <v>2016</v>
      </c>
      <c r="C7" s="56">
        <f>SUM(C46+C85+C124+C163+C202+C241+C280+C319+C358+C397+C436+C475+C514)</f>
        <v>162</v>
      </c>
      <c r="D7" s="56">
        <f>SUM(D46+D85+D124+D163+D202+D241+D280+D319+D358+D397+D436+D475+D514)</f>
        <v>166</v>
      </c>
      <c r="E7" s="56">
        <f>SUM(E46+E85+E124+E163+E202+E241+E280+E319+E358+E397+E436+E475+E514)</f>
        <v>161</v>
      </c>
      <c r="F7" s="56"/>
      <c r="G7" s="82">
        <f>SUM(C7:F7)</f>
        <v>489</v>
      </c>
    </row>
    <row r="8" spans="1:7" ht="13.8" x14ac:dyDescent="0.25">
      <c r="A8" s="345"/>
      <c r="B8" s="211">
        <v>2015</v>
      </c>
      <c r="C8" s="55">
        <f>SUM(C47+C86+C125+C164+C203+C242+C281+C320+C359+C398+C437+C476+C515)</f>
        <v>133</v>
      </c>
      <c r="D8" s="55">
        <f>SUM(D47+D86+D125+D164+D203+D242+D281+D320+D359+D398+D437+D476+D515)</f>
        <v>142</v>
      </c>
      <c r="E8" s="55">
        <f>SUM(E47,E86,E125,E164,E203,E242,E281,E320,E359,E398,E437,E476,E515)</f>
        <v>148</v>
      </c>
      <c r="F8" s="55"/>
      <c r="G8" s="55">
        <f>SUM(C8:F8)</f>
        <v>423</v>
      </c>
    </row>
    <row r="9" spans="1:7" ht="13.8" x14ac:dyDescent="0.25">
      <c r="A9" s="345"/>
      <c r="B9" s="87" t="s">
        <v>205</v>
      </c>
      <c r="C9" s="55">
        <f>SUM(C7-C8)</f>
        <v>29</v>
      </c>
      <c r="D9" s="55">
        <f>SUM(D7-D8)</f>
        <v>24</v>
      </c>
      <c r="E9" s="55">
        <f>SUM(E7-E8)</f>
        <v>13</v>
      </c>
      <c r="F9" s="55"/>
      <c r="G9" s="84">
        <f>SUM(G7-G8)</f>
        <v>66</v>
      </c>
    </row>
    <row r="10" spans="1:7" ht="14.4" thickBot="1" x14ac:dyDescent="0.3">
      <c r="A10" s="346"/>
      <c r="B10" s="85" t="s">
        <v>9</v>
      </c>
      <c r="C10" s="86">
        <f>C9/C8</f>
        <v>0.21804511278195488</v>
      </c>
      <c r="D10" s="86">
        <f>D9/D8</f>
        <v>0.16901408450704225</v>
      </c>
      <c r="E10" s="86">
        <f>E9/E8</f>
        <v>8.7837837837837843E-2</v>
      </c>
      <c r="F10" s="86"/>
      <c r="G10" s="86">
        <f>G9/G8</f>
        <v>0.15602836879432624</v>
      </c>
    </row>
    <row r="11" spans="1:7" ht="14.25" customHeight="1" x14ac:dyDescent="0.25">
      <c r="A11" s="344" t="s">
        <v>247</v>
      </c>
      <c r="B11" s="186">
        <v>2016</v>
      </c>
      <c r="C11" s="55">
        <f>SUM(C50+C89+C128+C167+C206+C245+C284+C323+C362+C401+C440+C479+C518)</f>
        <v>34</v>
      </c>
      <c r="D11" s="55">
        <f>SUM(D50+D89+D128+D167+D206+D245+D284+D323+D362+D401+D440+D479+D518)</f>
        <v>42</v>
      </c>
      <c r="E11" s="56">
        <f>SUM(E50+E89+E128+E167+E206+E245+E284+E323+E362+E401+E440+E479+E518)</f>
        <v>34</v>
      </c>
      <c r="F11" s="55"/>
      <c r="G11" s="56">
        <f>SUM(C11:F11)</f>
        <v>110</v>
      </c>
    </row>
    <row r="12" spans="1:7" ht="13.8" x14ac:dyDescent="0.25">
      <c r="A12" s="345"/>
      <c r="B12" s="211">
        <v>2015</v>
      </c>
      <c r="C12" s="55">
        <f>SUM(C51+C90+C129+C168+C207+C246+C285+C324+C363+C402+C441+C480+C519)</f>
        <v>39</v>
      </c>
      <c r="D12" s="55">
        <f>SUM(D51+D90+D129+D168+D207+D246+D285+D324+D363+D402+D441+D480+D519)</f>
        <v>31</v>
      </c>
      <c r="E12" s="55">
        <f>SUM(E51,E90,E129,E168,E207,E246,E285,E324,E363,E402,E441,E480,E519)</f>
        <v>57</v>
      </c>
      <c r="F12" s="55"/>
      <c r="G12" s="55">
        <f>SUM(C12:F12)</f>
        <v>127</v>
      </c>
    </row>
    <row r="13" spans="1:7" ht="13.8" x14ac:dyDescent="0.25">
      <c r="A13" s="345"/>
      <c r="B13" s="87" t="s">
        <v>205</v>
      </c>
      <c r="C13" s="55">
        <f>SUM(C11-C12)</f>
        <v>-5</v>
      </c>
      <c r="D13" s="55">
        <f>SUM(D11-D12)</f>
        <v>11</v>
      </c>
      <c r="E13" s="55">
        <f>SUM(E11-E12)</f>
        <v>-23</v>
      </c>
      <c r="F13" s="55"/>
      <c r="G13" s="84">
        <f>SUM(G11-G12)</f>
        <v>-17</v>
      </c>
    </row>
    <row r="14" spans="1:7" ht="14.4" thickBot="1" x14ac:dyDescent="0.3">
      <c r="A14" s="346"/>
      <c r="B14" s="85" t="s">
        <v>9</v>
      </c>
      <c r="C14" s="86">
        <f>C13/C12</f>
        <v>-0.12820512820512819</v>
      </c>
      <c r="D14" s="86">
        <f>D13/D12</f>
        <v>0.35483870967741937</v>
      </c>
      <c r="E14" s="86">
        <f>E13/E12</f>
        <v>-0.40350877192982454</v>
      </c>
      <c r="F14" s="86"/>
      <c r="G14" s="86">
        <f>G13/G12</f>
        <v>-0.13385826771653545</v>
      </c>
    </row>
    <row r="15" spans="1:7" ht="14.25" customHeight="1" x14ac:dyDescent="0.25">
      <c r="A15" s="352" t="s">
        <v>248</v>
      </c>
      <c r="B15" s="186">
        <v>2016</v>
      </c>
      <c r="C15" s="56">
        <f>SUM(C54+C93+C132+C171+C210+C249+C288+C327+C366+C405+C444+C483+C522)</f>
        <v>0</v>
      </c>
      <c r="D15" s="56">
        <f>SUM(D54+D93+D132+D171+D210+D249+D288+D327+D366+D405+D444+D483+D522)</f>
        <v>0</v>
      </c>
      <c r="E15" s="56">
        <f>SUM(E54+E93+E132+E171+E210+E249+E288+E327+E366+E405+E444+E483+E522)</f>
        <v>0</v>
      </c>
      <c r="F15" s="56"/>
      <c r="G15" s="56">
        <f>SUM(C15:F15)</f>
        <v>0</v>
      </c>
    </row>
    <row r="16" spans="1:7" ht="14.25" customHeight="1" x14ac:dyDescent="0.25">
      <c r="A16" s="353"/>
      <c r="B16" s="211">
        <v>2015</v>
      </c>
      <c r="C16" s="55">
        <f>SUM(C55+C94+C133+C172+C211+C250+C289+C328+C367+C406+C445+C484+C523)</f>
        <v>0</v>
      </c>
      <c r="D16" s="55">
        <f>SUM(D55+D94+D133+D172+D211+D250+D289+D328+D367+D406+D445+D484+D523)</f>
        <v>0</v>
      </c>
      <c r="E16" s="55">
        <f>SUM(E55,E94,E133,E172,E211,E250,E289,E328,E367,E406,E445,E484,E523)</f>
        <v>2</v>
      </c>
      <c r="F16" s="55"/>
      <c r="G16" s="55">
        <f>SUM(C16:F16)</f>
        <v>2</v>
      </c>
    </row>
    <row r="17" spans="1:7" ht="14.25" customHeight="1" x14ac:dyDescent="0.25">
      <c r="A17" s="353"/>
      <c r="B17" s="87" t="s">
        <v>205</v>
      </c>
      <c r="C17" s="55">
        <f>SUM(C15-C16)</f>
        <v>0</v>
      </c>
      <c r="D17" s="55">
        <f>SUM(D15-D16)</f>
        <v>0</v>
      </c>
      <c r="E17" s="55">
        <f>SUM(E15-E16)</f>
        <v>-2</v>
      </c>
      <c r="F17" s="55"/>
      <c r="G17" s="84">
        <f>SUM(G15-G16)</f>
        <v>-2</v>
      </c>
    </row>
    <row r="18" spans="1:7" ht="15" customHeight="1" thickBot="1" x14ac:dyDescent="0.3">
      <c r="A18" s="354"/>
      <c r="B18" s="85" t="s">
        <v>9</v>
      </c>
      <c r="C18" s="86">
        <v>0</v>
      </c>
      <c r="D18" s="86">
        <v>0</v>
      </c>
      <c r="E18" s="86">
        <f>E17/E16</f>
        <v>-1</v>
      </c>
      <c r="F18" s="86"/>
      <c r="G18" s="86">
        <f>G17/G16</f>
        <v>-1</v>
      </c>
    </row>
    <row r="19" spans="1:7" ht="14.25" customHeight="1" x14ac:dyDescent="0.25">
      <c r="A19" s="344" t="s">
        <v>249</v>
      </c>
      <c r="B19" s="186">
        <v>2016</v>
      </c>
      <c r="C19" s="56">
        <f>SUM(C58+C97+C136+C175+C214+C253+C292+C331+C370+C409+C448+C487+C526)</f>
        <v>1004</v>
      </c>
      <c r="D19" s="56">
        <f>SUM(D58+D97+D136+D175+D214+D253+D292+D331+D370+D409+D448+D487+D526)</f>
        <v>692</v>
      </c>
      <c r="E19" s="56">
        <f>SUM(E58+E97+E136+E175+E214+E253+E292+E331+E370+E409+E448+E487+E526)</f>
        <v>663</v>
      </c>
      <c r="F19" s="56"/>
      <c r="G19" s="56">
        <f>SUM(C19:F19)</f>
        <v>2359</v>
      </c>
    </row>
    <row r="20" spans="1:7" ht="13.8" x14ac:dyDescent="0.25">
      <c r="A20" s="345"/>
      <c r="B20" s="211">
        <v>2015</v>
      </c>
      <c r="C20" s="55">
        <f>SUM(C59+C98+C137+C176+C215+C254+C293+C332+C371+C410+C449+C488+C527)</f>
        <v>1053</v>
      </c>
      <c r="D20" s="55">
        <f>SUM(D59+D98+D137+D176+D215+D254+D293+D332+D371+D410+D449+D488+D527)</f>
        <v>998</v>
      </c>
      <c r="E20" s="55">
        <f>SUM(E59,E98,E137,E176,E215,E254,E293,E332,E371,E410,E449,E488,E527)</f>
        <v>990</v>
      </c>
      <c r="F20" s="55"/>
      <c r="G20" s="55">
        <f>SUM(C20:F20)</f>
        <v>3041</v>
      </c>
    </row>
    <row r="21" spans="1:7" ht="13.8" x14ac:dyDescent="0.25">
      <c r="A21" s="345"/>
      <c r="B21" s="87" t="s">
        <v>205</v>
      </c>
      <c r="C21" s="55">
        <f>SUM(C19-C20)</f>
        <v>-49</v>
      </c>
      <c r="D21" s="55">
        <f>SUM(D19-D20)</f>
        <v>-306</v>
      </c>
      <c r="E21" s="55">
        <f>SUM(E19-E20)</f>
        <v>-327</v>
      </c>
      <c r="F21" s="55"/>
      <c r="G21" s="84">
        <f>SUM(G19-G20)</f>
        <v>-682</v>
      </c>
    </row>
    <row r="22" spans="1:7" ht="14.4" thickBot="1" x14ac:dyDescent="0.3">
      <c r="A22" s="346"/>
      <c r="B22" s="85" t="s">
        <v>9</v>
      </c>
      <c r="C22" s="86">
        <f>C21/C20</f>
        <v>-4.653371320037987E-2</v>
      </c>
      <c r="D22" s="86">
        <f>D21/D20</f>
        <v>-0.30661322645290578</v>
      </c>
      <c r="E22" s="86">
        <f>E21/E20</f>
        <v>-0.33030303030303032</v>
      </c>
      <c r="F22" s="86"/>
      <c r="G22" s="86">
        <f>G21/G20</f>
        <v>-0.224268332785268</v>
      </c>
    </row>
    <row r="23" spans="1:7" ht="14.25" customHeight="1" x14ac:dyDescent="0.25">
      <c r="A23" s="344" t="s">
        <v>250</v>
      </c>
      <c r="B23" s="186">
        <v>2016</v>
      </c>
      <c r="C23" s="56">
        <f>SUM(C62+C101+C140+C179+C218+C257+C296+C335+C374+C413+C452+C491+C530)</f>
        <v>846</v>
      </c>
      <c r="D23" s="56">
        <f>SUM(D62+D101+D140+D179+D218+D257+D296+D335+D374+D413+D452+D491+D530)</f>
        <v>877</v>
      </c>
      <c r="E23" s="56">
        <f>SUM(E62+E101+E140+E179+E218+E257+E296+E335+E374+E413+E452+E491+E530)</f>
        <v>855</v>
      </c>
      <c r="F23" s="56"/>
      <c r="G23" s="56">
        <f>SUM(C23:F23)</f>
        <v>2578</v>
      </c>
    </row>
    <row r="24" spans="1:7" ht="13.8" x14ac:dyDescent="0.25">
      <c r="A24" s="345"/>
      <c r="B24" s="211">
        <v>2015</v>
      </c>
      <c r="C24" s="55">
        <f>SUM(C63+C102+C141+C180+C219+C258+C297+C336+C375+C414+C453+C492+C531)</f>
        <v>778</v>
      </c>
      <c r="D24" s="55">
        <f>SUM(D63+D102+D141+D180+D219+D258+D297+D336+D375+D414+D453+D492+D531)</f>
        <v>724</v>
      </c>
      <c r="E24" s="55">
        <f>SUM(E63,E102,E141,E180,E219,E258,E297,E336,E375,E414,E453,E492,E531)</f>
        <v>731</v>
      </c>
      <c r="F24" s="55"/>
      <c r="G24" s="55">
        <f>SUM(C24:F24)</f>
        <v>2233</v>
      </c>
    </row>
    <row r="25" spans="1:7" ht="13.8" x14ac:dyDescent="0.25">
      <c r="A25" s="345"/>
      <c r="B25" s="87" t="s">
        <v>205</v>
      </c>
      <c r="C25" s="55">
        <f>SUM(C23-C24)</f>
        <v>68</v>
      </c>
      <c r="D25" s="55">
        <f>SUM(D23-D24)</f>
        <v>153</v>
      </c>
      <c r="E25" s="55">
        <f>SUM(E23-E24)</f>
        <v>124</v>
      </c>
      <c r="F25" s="55"/>
      <c r="G25" s="84">
        <f>SUM(G23-G24)</f>
        <v>345</v>
      </c>
    </row>
    <row r="26" spans="1:7" ht="14.4" thickBot="1" x14ac:dyDescent="0.3">
      <c r="A26" s="346"/>
      <c r="B26" s="85" t="s">
        <v>9</v>
      </c>
      <c r="C26" s="86">
        <f>C25/C24</f>
        <v>8.7403598971722368E-2</v>
      </c>
      <c r="D26" s="86">
        <f>D25/D24</f>
        <v>0.21132596685082872</v>
      </c>
      <c r="E26" s="86">
        <f>E25/E24</f>
        <v>0.16963064295485636</v>
      </c>
      <c r="F26" s="86"/>
      <c r="G26" s="86">
        <f>G25/G24</f>
        <v>0.15450067174205107</v>
      </c>
    </row>
    <row r="27" spans="1:7" ht="14.25" customHeight="1" x14ac:dyDescent="0.25">
      <c r="A27" s="344" t="s">
        <v>251</v>
      </c>
      <c r="B27" s="186">
        <v>2016</v>
      </c>
      <c r="C27" s="56">
        <f>SUM(C66+C105+C144+C183+C222+C261+C300+C339+C378+C417+C456+C495+C534)</f>
        <v>2170</v>
      </c>
      <c r="D27" s="56">
        <f>SUM(D66+D105+D144+D183+D222+D261+D300+D339+D378+D417+D456+D495+D534)</f>
        <v>1951</v>
      </c>
      <c r="E27" s="56">
        <f>SUM(E66+E105+E144+E183+E222+E261+E300+E339+E378+E417+E456+E495+E534)</f>
        <v>2047</v>
      </c>
      <c r="F27" s="56"/>
      <c r="G27" s="56">
        <f>SUM(C27:F27)</f>
        <v>6168</v>
      </c>
    </row>
    <row r="28" spans="1:7" ht="13.8" x14ac:dyDescent="0.25">
      <c r="A28" s="345"/>
      <c r="B28" s="211">
        <v>2015</v>
      </c>
      <c r="C28" s="55">
        <f>SUM(C67+C106+C145+C184+C223+C262+C301+C340+C379+C418+C457+C496+C535)</f>
        <v>2522</v>
      </c>
      <c r="D28" s="55">
        <f>SUM(D67+D106+D145+D184+D223+D262+D301+D340+D379+D418+D457+D496+D535)</f>
        <v>2336</v>
      </c>
      <c r="E28" s="55">
        <f>SUM(E67,E106,E145,E184,E223,E262,E301,E340,E379,E418,E457,E496,E535)</f>
        <v>2276</v>
      </c>
      <c r="F28" s="55"/>
      <c r="G28" s="55">
        <f>SUM(C28:F28)</f>
        <v>7134</v>
      </c>
    </row>
    <row r="29" spans="1:7" ht="13.8" x14ac:dyDescent="0.25">
      <c r="A29" s="345"/>
      <c r="B29" s="87" t="s">
        <v>205</v>
      </c>
      <c r="C29" s="55">
        <f>SUM(C27-C28)</f>
        <v>-352</v>
      </c>
      <c r="D29" s="55">
        <f>SUM(D27-D28)</f>
        <v>-385</v>
      </c>
      <c r="E29" s="55">
        <f>SUM(E27-E28)</f>
        <v>-229</v>
      </c>
      <c r="F29" s="55"/>
      <c r="G29" s="84">
        <f>SUM(G27-G28)</f>
        <v>-966</v>
      </c>
    </row>
    <row r="30" spans="1:7" ht="14.4" thickBot="1" x14ac:dyDescent="0.3">
      <c r="A30" s="346"/>
      <c r="B30" s="85" t="s">
        <v>9</v>
      </c>
      <c r="C30" s="86">
        <f>C29/C28</f>
        <v>-0.13957176843774782</v>
      </c>
      <c r="D30" s="86">
        <f>D29/D28</f>
        <v>-0.16481164383561644</v>
      </c>
      <c r="E30" s="86">
        <f>E29/E28</f>
        <v>-0.10061511423550087</v>
      </c>
      <c r="F30" s="86"/>
      <c r="G30" s="86">
        <f>G29/G28</f>
        <v>-0.13540790580319595</v>
      </c>
    </row>
    <row r="31" spans="1:7" ht="14.25" customHeight="1" x14ac:dyDescent="0.25">
      <c r="A31" s="344" t="s">
        <v>252</v>
      </c>
      <c r="B31" s="186">
        <v>2016</v>
      </c>
      <c r="C31" s="56">
        <f>SUM(C70+C109+C148+C187+C226+C265+C304+C343+C382+C421+C460+C499+C538)</f>
        <v>6391</v>
      </c>
      <c r="D31" s="56">
        <f>SUM(D70+D109+D148+D187+D226+D265+D304+D343+D382+D421+D460+D499+D538)</f>
        <v>5612</v>
      </c>
      <c r="E31" s="56">
        <f>SUM(E70+E109+E148+E187+E226+E265+E304+E343+E382+E421+E460+E499+E538)</f>
        <v>5605</v>
      </c>
      <c r="F31" s="56"/>
      <c r="G31" s="56">
        <f>SUM(C31:F31)</f>
        <v>17608</v>
      </c>
    </row>
    <row r="32" spans="1:7" ht="13.8" x14ac:dyDescent="0.25">
      <c r="A32" s="345"/>
      <c r="B32" s="211">
        <v>2015</v>
      </c>
      <c r="C32" s="55">
        <f>SUM(C71+C110+C149+C188+C227+C266+C305+C344+C383+C422+C461+C500+C539)</f>
        <v>6664</v>
      </c>
      <c r="D32" s="55">
        <f>SUM(D71+D110+D149+D188+D227+D266+D305+D344+D383+D422+D461+D500+D539)</f>
        <v>5930</v>
      </c>
      <c r="E32" s="55">
        <f>SUM(E71,E110,E149,E188,E227,E266,E305,E344,E383,E422,E461,E500,E539)</f>
        <v>6020</v>
      </c>
      <c r="F32" s="55"/>
      <c r="G32" s="55">
        <f>SUM(C32:F32)</f>
        <v>18614</v>
      </c>
    </row>
    <row r="33" spans="1:7" ht="13.8" x14ac:dyDescent="0.25">
      <c r="A33" s="345"/>
      <c r="B33" s="87" t="s">
        <v>205</v>
      </c>
      <c r="C33" s="55">
        <f>SUM(C31-C32)</f>
        <v>-273</v>
      </c>
      <c r="D33" s="55">
        <f>SUM(D31-D32)</f>
        <v>-318</v>
      </c>
      <c r="E33" s="55">
        <f>SUM(E31-E32)</f>
        <v>-415</v>
      </c>
      <c r="F33" s="55"/>
      <c r="G33" s="84">
        <f>SUM(G31-G32)</f>
        <v>-1006</v>
      </c>
    </row>
    <row r="34" spans="1:7" ht="14.4" thickBot="1" x14ac:dyDescent="0.3">
      <c r="A34" s="346"/>
      <c r="B34" s="85" t="s">
        <v>9</v>
      </c>
      <c r="C34" s="86">
        <f>C33/C32</f>
        <v>-4.0966386554621849E-2</v>
      </c>
      <c r="D34" s="86">
        <f>D33/D32</f>
        <v>-5.3625632377740304E-2</v>
      </c>
      <c r="E34" s="86">
        <f>E33/E32</f>
        <v>-6.8936877076411954E-2</v>
      </c>
      <c r="F34" s="86"/>
      <c r="G34" s="86">
        <f>G33/G32</f>
        <v>-5.4045342215536696E-2</v>
      </c>
    </row>
    <row r="35" spans="1:7" ht="14.25" customHeight="1" x14ac:dyDescent="0.25">
      <c r="A35" s="344" t="s">
        <v>253</v>
      </c>
      <c r="B35" s="186">
        <v>2016</v>
      </c>
      <c r="C35" s="56">
        <f>SUM(C74+C113+C152+C191+C230+C269+C308+C347+C386+C425+C464+C503+C542)</f>
        <v>948</v>
      </c>
      <c r="D35" s="56">
        <f>SUM(D74+D113+D152+D191+D230+D269+D308+D347+D386+D425+D464+D503+D542)</f>
        <v>881</v>
      </c>
      <c r="E35" s="56">
        <f>SUM(E74+E113+E152+E191+E230+E269+E308+E347+E386+E425+E464+E503+E542)</f>
        <v>981</v>
      </c>
      <c r="F35" s="56"/>
      <c r="G35" s="56">
        <f>SUM(C35:F35)</f>
        <v>2810</v>
      </c>
    </row>
    <row r="36" spans="1:7" ht="15.6" customHeight="1" x14ac:dyDescent="0.25">
      <c r="A36" s="345"/>
      <c r="B36" s="211">
        <v>2015</v>
      </c>
      <c r="C36" s="55">
        <f>SUM(C75+C114+C153+C192+C231+C270+C309+C348+C387+C426+C465+C504+C543)</f>
        <v>1041</v>
      </c>
      <c r="D36" s="55">
        <f>SUM(D75+D114+D153+D192+D231+D270+D309+D348+D387+D426+D465+D504+D543)</f>
        <v>1040</v>
      </c>
      <c r="E36" s="55">
        <f>SUM(E75,E114,E153,E192,E231,E270,E309,E348,E387,E426,E465,E504,E543)</f>
        <v>1032</v>
      </c>
      <c r="F36" s="55"/>
      <c r="G36" s="55">
        <f>SUM(C36:F36)</f>
        <v>3113</v>
      </c>
    </row>
    <row r="37" spans="1:7" ht="13.8" x14ac:dyDescent="0.25">
      <c r="A37" s="345"/>
      <c r="B37" s="87" t="s">
        <v>205</v>
      </c>
      <c r="C37" s="55">
        <f>SUM(C35-C36)</f>
        <v>-93</v>
      </c>
      <c r="D37" s="55">
        <f>SUM(D35-D36)</f>
        <v>-159</v>
      </c>
      <c r="E37" s="55">
        <f>SUM(E35-E36)</f>
        <v>-51</v>
      </c>
      <c r="F37" s="55"/>
      <c r="G37" s="84">
        <f>SUM(G35-G36)</f>
        <v>-303</v>
      </c>
    </row>
    <row r="38" spans="1:7" ht="12" customHeight="1" thickBot="1" x14ac:dyDescent="0.3">
      <c r="A38" s="346"/>
      <c r="B38" s="85" t="s">
        <v>9</v>
      </c>
      <c r="C38" s="86">
        <f>C37/C36</f>
        <v>-8.9337175792507204E-2</v>
      </c>
      <c r="D38" s="86">
        <f>D37/D36</f>
        <v>-0.1528846153846154</v>
      </c>
      <c r="E38" s="86">
        <f>E37/E36</f>
        <v>-4.9418604651162788E-2</v>
      </c>
      <c r="F38" s="86"/>
      <c r="G38" s="86">
        <f>G37/G36</f>
        <v>-9.7333761644715702E-2</v>
      </c>
    </row>
    <row r="39" spans="1:7" ht="13.8" thickBot="1" x14ac:dyDescent="0.3">
      <c r="G39" s="73"/>
    </row>
    <row r="40" spans="1:7" ht="15.75" customHeight="1" thickBot="1" x14ac:dyDescent="0.35">
      <c r="A40" s="78"/>
      <c r="C40" s="349" t="s">
        <v>239</v>
      </c>
      <c r="D40" s="350"/>
      <c r="E40" s="350"/>
      <c r="F40" s="351"/>
      <c r="G40" s="250" t="s">
        <v>49</v>
      </c>
    </row>
    <row r="41" spans="1:7" ht="16.2" thickBot="1" x14ac:dyDescent="0.35">
      <c r="A41" s="78" t="s">
        <v>66</v>
      </c>
      <c r="B41" s="79" t="s">
        <v>191</v>
      </c>
      <c r="C41" s="80" t="s">
        <v>241</v>
      </c>
      <c r="D41" s="80" t="s">
        <v>242</v>
      </c>
      <c r="E41" s="80" t="s">
        <v>243</v>
      </c>
      <c r="F41" s="80" t="s">
        <v>244</v>
      </c>
      <c r="G41" s="243"/>
    </row>
    <row r="42" spans="1:7" ht="14.25" customHeight="1" x14ac:dyDescent="0.25">
      <c r="A42" s="344" t="s">
        <v>245</v>
      </c>
      <c r="B42" s="186">
        <v>2016</v>
      </c>
      <c r="C42" s="56">
        <f t="shared" ref="C42:E43" si="0">SUM(C46+C50+C54+C58+C62+C66+C70+C74)</f>
        <v>2254</v>
      </c>
      <c r="D42" s="56">
        <f t="shared" si="0"/>
        <v>1814</v>
      </c>
      <c r="E42" s="56">
        <f t="shared" si="0"/>
        <v>1987</v>
      </c>
      <c r="F42" s="56"/>
      <c r="G42" s="82">
        <f>SUM(C42:F42)</f>
        <v>6055</v>
      </c>
    </row>
    <row r="43" spans="1:7" ht="13.8" x14ac:dyDescent="0.25">
      <c r="A43" s="345"/>
      <c r="B43" s="211">
        <v>2015</v>
      </c>
      <c r="C43" s="77">
        <f t="shared" si="0"/>
        <v>2202</v>
      </c>
      <c r="D43" s="77">
        <f t="shared" si="0"/>
        <v>2017</v>
      </c>
      <c r="E43" s="77">
        <f t="shared" si="0"/>
        <v>2017</v>
      </c>
      <c r="F43" s="77"/>
      <c r="G43" s="55">
        <f>SUM(C43:F43)</f>
        <v>6236</v>
      </c>
    </row>
    <row r="44" spans="1:7" ht="13.8" x14ac:dyDescent="0.25">
      <c r="A44" s="345"/>
      <c r="B44" s="83" t="s">
        <v>205</v>
      </c>
      <c r="C44" s="84">
        <f>SUM(C42-C43)</f>
        <v>52</v>
      </c>
      <c r="D44" s="77">
        <f>SUM(D48+D52+D56+D60+D64+D68+D72+D76)</f>
        <v>-203</v>
      </c>
      <c r="E44" s="55">
        <f>SUM(E42-E43)</f>
        <v>-30</v>
      </c>
      <c r="F44" s="84"/>
      <c r="G44" s="84">
        <f>SUM(G42-G43)</f>
        <v>-181</v>
      </c>
    </row>
    <row r="45" spans="1:7" ht="14.4" thickBot="1" x14ac:dyDescent="0.3">
      <c r="A45" s="346"/>
      <c r="B45" s="85" t="s">
        <v>9</v>
      </c>
      <c r="C45" s="86">
        <f>C44/C43</f>
        <v>2.3614895549500452E-2</v>
      </c>
      <c r="D45" s="86">
        <f>D44/D43</f>
        <v>-0.10064452156668319</v>
      </c>
      <c r="E45" s="86">
        <f>E44/E43</f>
        <v>-1.4873574615765989E-2</v>
      </c>
      <c r="F45" s="86"/>
      <c r="G45" s="86">
        <f>G44/G43</f>
        <v>-2.9025016035920462E-2</v>
      </c>
    </row>
    <row r="46" spans="1:7" ht="14.25" customHeight="1" x14ac:dyDescent="0.25">
      <c r="A46" s="344" t="s">
        <v>246</v>
      </c>
      <c r="B46" s="186">
        <v>2016</v>
      </c>
      <c r="C46" s="82">
        <v>33</v>
      </c>
      <c r="D46" s="82">
        <v>40</v>
      </c>
      <c r="E46" s="82">
        <v>30</v>
      </c>
      <c r="F46" s="82"/>
      <c r="G46" s="82">
        <f>SUM(C46:F46)</f>
        <v>103</v>
      </c>
    </row>
    <row r="47" spans="1:7" ht="13.8" x14ac:dyDescent="0.25">
      <c r="A47" s="345"/>
      <c r="B47" s="211">
        <v>2015</v>
      </c>
      <c r="C47" s="55">
        <v>22</v>
      </c>
      <c r="D47" s="55">
        <v>19</v>
      </c>
      <c r="E47" s="55">
        <v>24</v>
      </c>
      <c r="F47" s="55"/>
      <c r="G47" s="55">
        <f>SUM(C47:F47)</f>
        <v>65</v>
      </c>
    </row>
    <row r="48" spans="1:7" ht="13.8" x14ac:dyDescent="0.25">
      <c r="A48" s="345"/>
      <c r="B48" s="83" t="s">
        <v>205</v>
      </c>
      <c r="C48" s="84">
        <f>SUM(C46-C47)</f>
        <v>11</v>
      </c>
      <c r="D48" s="84">
        <f>SUM(D46-D47)</f>
        <v>21</v>
      </c>
      <c r="E48" s="55">
        <f>SUM(E46-E47)</f>
        <v>6</v>
      </c>
      <c r="F48" s="84"/>
      <c r="G48" s="84">
        <f>SUM(G46-G47)</f>
        <v>38</v>
      </c>
    </row>
    <row r="49" spans="1:7" ht="14.4" thickBot="1" x14ac:dyDescent="0.3">
      <c r="A49" s="346"/>
      <c r="B49" s="85" t="s">
        <v>9</v>
      </c>
      <c r="C49" s="86">
        <f>C48/C47</f>
        <v>0.5</v>
      </c>
      <c r="D49" s="86">
        <f>D48/D47</f>
        <v>1.1052631578947369</v>
      </c>
      <c r="E49" s="86">
        <f>E48/E47</f>
        <v>0.25</v>
      </c>
      <c r="F49" s="86"/>
      <c r="G49" s="86">
        <f>G48/G47</f>
        <v>0.58461538461538465</v>
      </c>
    </row>
    <row r="50" spans="1:7" ht="14.25" customHeight="1" x14ac:dyDescent="0.25">
      <c r="A50" s="344" t="s">
        <v>247</v>
      </c>
      <c r="B50" s="186">
        <v>2016</v>
      </c>
      <c r="C50" s="82">
        <v>5</v>
      </c>
      <c r="D50" s="82">
        <v>1</v>
      </c>
      <c r="E50" s="82">
        <v>5</v>
      </c>
      <c r="F50" s="82"/>
      <c r="G50" s="82">
        <f>SUM(C50:F50)</f>
        <v>11</v>
      </c>
    </row>
    <row r="51" spans="1:7" ht="13.8" x14ac:dyDescent="0.25">
      <c r="A51" s="345"/>
      <c r="B51" s="211">
        <v>2015</v>
      </c>
      <c r="C51" s="55">
        <v>3</v>
      </c>
      <c r="D51" s="55">
        <v>6</v>
      </c>
      <c r="E51" s="55">
        <v>10</v>
      </c>
      <c r="F51" s="55"/>
      <c r="G51" s="55">
        <f>SUM(C51:F51)</f>
        <v>19</v>
      </c>
    </row>
    <row r="52" spans="1:7" ht="13.8" x14ac:dyDescent="0.25">
      <c r="A52" s="345"/>
      <c r="B52" s="83" t="s">
        <v>205</v>
      </c>
      <c r="C52" s="84">
        <f>SUM(C50-C51)</f>
        <v>2</v>
      </c>
      <c r="D52" s="84">
        <f>SUM(D50-D51)</f>
        <v>-5</v>
      </c>
      <c r="E52" s="55">
        <f>SUM(E50-E51)</f>
        <v>-5</v>
      </c>
      <c r="F52" s="84"/>
      <c r="G52" s="84">
        <f>SUM(G50-G51)</f>
        <v>-8</v>
      </c>
    </row>
    <row r="53" spans="1:7" ht="14.4" thickBot="1" x14ac:dyDescent="0.3">
      <c r="A53" s="346"/>
      <c r="B53" s="85" t="s">
        <v>9</v>
      </c>
      <c r="C53" s="86">
        <f>C52/C51</f>
        <v>0.66666666666666663</v>
      </c>
      <c r="D53" s="86">
        <f>D52/D51</f>
        <v>-0.83333333333333337</v>
      </c>
      <c r="E53" s="86">
        <f>E52/E51</f>
        <v>-0.5</v>
      </c>
      <c r="F53" s="86"/>
      <c r="G53" s="86">
        <f>G52/G51</f>
        <v>-0.42105263157894735</v>
      </c>
    </row>
    <row r="54" spans="1:7" ht="14.25" customHeight="1" x14ac:dyDescent="0.25">
      <c r="A54" s="352" t="s">
        <v>248</v>
      </c>
      <c r="B54" s="186">
        <v>2016</v>
      </c>
      <c r="C54" s="56">
        <v>0</v>
      </c>
      <c r="D54" s="56">
        <v>0</v>
      </c>
      <c r="E54" s="56">
        <v>0</v>
      </c>
      <c r="F54" s="56"/>
      <c r="G54" s="56">
        <f>SUM(C54:F54)</f>
        <v>0</v>
      </c>
    </row>
    <row r="55" spans="1:7" ht="14.25" customHeight="1" x14ac:dyDescent="0.25">
      <c r="A55" s="353"/>
      <c r="B55" s="211">
        <v>2015</v>
      </c>
      <c r="C55" s="55">
        <v>0</v>
      </c>
      <c r="D55" s="55">
        <v>0</v>
      </c>
      <c r="E55" s="55">
        <v>1</v>
      </c>
      <c r="F55" s="55"/>
      <c r="G55" s="55">
        <f>SUM(C55:F55)</f>
        <v>1</v>
      </c>
    </row>
    <row r="56" spans="1:7" ht="14.25" customHeight="1" x14ac:dyDescent="0.25">
      <c r="A56" s="353"/>
      <c r="B56" s="87" t="s">
        <v>205</v>
      </c>
      <c r="C56" s="84">
        <f>SUM(C54-C55)</f>
        <v>0</v>
      </c>
      <c r="D56" s="84">
        <f>SUM(D54-D55)</f>
        <v>0</v>
      </c>
      <c r="E56" s="55">
        <f>SUM(E54-E55)</f>
        <v>-1</v>
      </c>
      <c r="F56" s="84"/>
      <c r="G56" s="84">
        <f>SUM(G54-G55)</f>
        <v>-1</v>
      </c>
    </row>
    <row r="57" spans="1:7" ht="15" customHeight="1" thickBot="1" x14ac:dyDescent="0.3">
      <c r="A57" s="354"/>
      <c r="B57" s="85" t="s">
        <v>9</v>
      </c>
      <c r="C57" s="86">
        <v>0</v>
      </c>
      <c r="D57" s="86">
        <v>0</v>
      </c>
      <c r="E57" s="86">
        <f>E56/E55</f>
        <v>-1</v>
      </c>
      <c r="F57" s="86"/>
      <c r="G57" s="86">
        <f>G56/G55</f>
        <v>-1</v>
      </c>
    </row>
    <row r="58" spans="1:7" ht="14.25" customHeight="1" x14ac:dyDescent="0.25">
      <c r="A58" s="344" t="s">
        <v>249</v>
      </c>
      <c r="B58" s="186">
        <v>2016</v>
      </c>
      <c r="C58" s="56">
        <v>281</v>
      </c>
      <c r="D58" s="56">
        <v>145</v>
      </c>
      <c r="E58" s="56">
        <v>185</v>
      </c>
      <c r="F58" s="56"/>
      <c r="G58" s="56">
        <f>SUM(C58:F58)</f>
        <v>611</v>
      </c>
    </row>
    <row r="59" spans="1:7" ht="13.8" x14ac:dyDescent="0.25">
      <c r="A59" s="345"/>
      <c r="B59" s="211">
        <v>2015</v>
      </c>
      <c r="C59" s="55">
        <v>255</v>
      </c>
      <c r="D59" s="55">
        <v>279</v>
      </c>
      <c r="E59" s="55">
        <v>257</v>
      </c>
      <c r="F59" s="55"/>
      <c r="G59" s="55">
        <f>SUM(C59:F59)</f>
        <v>791</v>
      </c>
    </row>
    <row r="60" spans="1:7" ht="13.8" x14ac:dyDescent="0.25">
      <c r="A60" s="345"/>
      <c r="B60" s="87" t="s">
        <v>205</v>
      </c>
      <c r="C60" s="84">
        <f>SUM(C58-C59)</f>
        <v>26</v>
      </c>
      <c r="D60" s="84">
        <f>SUM(D58-D59)</f>
        <v>-134</v>
      </c>
      <c r="E60" s="55">
        <f>SUM(E58-E59)</f>
        <v>-72</v>
      </c>
      <c r="F60" s="84"/>
      <c r="G60" s="84">
        <f>SUM(G58-G59)</f>
        <v>-180</v>
      </c>
    </row>
    <row r="61" spans="1:7" ht="14.4" thickBot="1" x14ac:dyDescent="0.3">
      <c r="A61" s="346"/>
      <c r="B61" s="85" t="s">
        <v>9</v>
      </c>
      <c r="C61" s="86">
        <f>C60/C59</f>
        <v>0.10196078431372549</v>
      </c>
      <c r="D61" s="86">
        <f>D60/D59</f>
        <v>-0.48028673835125446</v>
      </c>
      <c r="E61" s="86">
        <f>E60/E59</f>
        <v>-0.28015564202334631</v>
      </c>
      <c r="F61" s="86"/>
      <c r="G61" s="86">
        <f>G60/G59</f>
        <v>-0.22756005056890014</v>
      </c>
    </row>
    <row r="62" spans="1:7" ht="14.25" customHeight="1" x14ac:dyDescent="0.25">
      <c r="A62" s="344" t="s">
        <v>250</v>
      </c>
      <c r="B62" s="186">
        <v>2016</v>
      </c>
      <c r="C62" s="56">
        <v>139</v>
      </c>
      <c r="D62" s="56">
        <v>117</v>
      </c>
      <c r="E62" s="56">
        <v>125</v>
      </c>
      <c r="F62" s="56"/>
      <c r="G62" s="56">
        <f>SUM(C62:F62)</f>
        <v>381</v>
      </c>
    </row>
    <row r="63" spans="1:7" ht="13.8" x14ac:dyDescent="0.25">
      <c r="A63" s="345"/>
      <c r="B63" s="211">
        <v>2015</v>
      </c>
      <c r="C63" s="55">
        <v>129</v>
      </c>
      <c r="D63" s="55">
        <v>107</v>
      </c>
      <c r="E63" s="55">
        <v>118</v>
      </c>
      <c r="F63" s="55"/>
      <c r="G63" s="55">
        <f>SUM(C63:F63)</f>
        <v>354</v>
      </c>
    </row>
    <row r="64" spans="1:7" ht="13.8" x14ac:dyDescent="0.25">
      <c r="A64" s="345"/>
      <c r="B64" s="87" t="s">
        <v>205</v>
      </c>
      <c r="C64" s="84">
        <f>SUM(C62-C63)</f>
        <v>10</v>
      </c>
      <c r="D64" s="84">
        <f>SUM(D62-D63)</f>
        <v>10</v>
      </c>
      <c r="E64" s="55">
        <f>SUM(E62-E63)</f>
        <v>7</v>
      </c>
      <c r="F64" s="84"/>
      <c r="G64" s="84">
        <f>SUM(G62-G63)</f>
        <v>27</v>
      </c>
    </row>
    <row r="65" spans="1:7" ht="14.4" thickBot="1" x14ac:dyDescent="0.3">
      <c r="A65" s="346"/>
      <c r="B65" s="85" t="s">
        <v>9</v>
      </c>
      <c r="C65" s="86">
        <f>C64/C63</f>
        <v>7.7519379844961239E-2</v>
      </c>
      <c r="D65" s="86">
        <f>D64/D63</f>
        <v>9.3457943925233641E-2</v>
      </c>
      <c r="E65" s="86">
        <f>E64/E63</f>
        <v>5.9322033898305086E-2</v>
      </c>
      <c r="F65" s="86"/>
      <c r="G65" s="86">
        <f>G64/G63</f>
        <v>7.6271186440677971E-2</v>
      </c>
    </row>
    <row r="66" spans="1:7" ht="14.25" customHeight="1" x14ac:dyDescent="0.25">
      <c r="A66" s="344" t="s">
        <v>251</v>
      </c>
      <c r="B66" s="186">
        <v>2016</v>
      </c>
      <c r="C66" s="56">
        <v>287</v>
      </c>
      <c r="D66" s="56">
        <v>216</v>
      </c>
      <c r="E66" s="56">
        <v>301</v>
      </c>
      <c r="F66" s="56"/>
      <c r="G66" s="56">
        <f>SUM(C66:F66)</f>
        <v>804</v>
      </c>
    </row>
    <row r="67" spans="1:7" ht="13.8" x14ac:dyDescent="0.25">
      <c r="A67" s="345"/>
      <c r="B67" s="211">
        <v>2015</v>
      </c>
      <c r="C67" s="55">
        <v>315</v>
      </c>
      <c r="D67" s="55">
        <v>319</v>
      </c>
      <c r="E67" s="55">
        <v>286</v>
      </c>
      <c r="F67" s="55"/>
      <c r="G67" s="55">
        <f>SUM(C67:F67)</f>
        <v>920</v>
      </c>
    </row>
    <row r="68" spans="1:7" ht="13.8" x14ac:dyDescent="0.25">
      <c r="A68" s="345"/>
      <c r="B68" s="87" t="s">
        <v>205</v>
      </c>
      <c r="C68" s="84">
        <f>SUM(C66-C67)</f>
        <v>-28</v>
      </c>
      <c r="D68" s="84">
        <f>SUM(D66-D67)</f>
        <v>-103</v>
      </c>
      <c r="E68" s="55">
        <f>SUM(E66-E67)</f>
        <v>15</v>
      </c>
      <c r="F68" s="84"/>
      <c r="G68" s="84">
        <f>SUM(G66-G67)</f>
        <v>-116</v>
      </c>
    </row>
    <row r="69" spans="1:7" ht="14.4" thickBot="1" x14ac:dyDescent="0.3">
      <c r="A69" s="346"/>
      <c r="B69" s="85" t="s">
        <v>9</v>
      </c>
      <c r="C69" s="86">
        <f>C68/C67</f>
        <v>-8.8888888888888892E-2</v>
      </c>
      <c r="D69" s="86">
        <f>D68/D67</f>
        <v>-0.32288401253918497</v>
      </c>
      <c r="E69" s="86">
        <f>E68/E67</f>
        <v>5.2447552447552448E-2</v>
      </c>
      <c r="F69" s="86"/>
      <c r="G69" s="86">
        <f>G68/G67</f>
        <v>-0.12608695652173912</v>
      </c>
    </row>
    <row r="70" spans="1:7" ht="14.25" customHeight="1" x14ac:dyDescent="0.25">
      <c r="A70" s="344" t="s">
        <v>252</v>
      </c>
      <c r="B70" s="186">
        <v>2016</v>
      </c>
      <c r="C70" s="56">
        <v>1285</v>
      </c>
      <c r="D70" s="56">
        <v>1067</v>
      </c>
      <c r="E70" s="56">
        <v>1100</v>
      </c>
      <c r="F70" s="56"/>
      <c r="G70" s="56">
        <f>SUM(C70:F70)</f>
        <v>3452</v>
      </c>
    </row>
    <row r="71" spans="1:7" ht="15.75" customHeight="1" x14ac:dyDescent="0.25">
      <c r="A71" s="345"/>
      <c r="B71" s="211">
        <v>2015</v>
      </c>
      <c r="C71" s="55">
        <v>1207</v>
      </c>
      <c r="D71" s="55">
        <v>1043</v>
      </c>
      <c r="E71" s="55">
        <v>1080</v>
      </c>
      <c r="F71" s="55"/>
      <c r="G71" s="55">
        <f>SUM(C71:F71)</f>
        <v>3330</v>
      </c>
    </row>
    <row r="72" spans="1:7" ht="13.8" x14ac:dyDescent="0.25">
      <c r="A72" s="345"/>
      <c r="B72" s="87" t="s">
        <v>205</v>
      </c>
      <c r="C72" s="84">
        <f>SUM(C70-C71)</f>
        <v>78</v>
      </c>
      <c r="D72" s="84">
        <f>SUM(D70-D71)</f>
        <v>24</v>
      </c>
      <c r="E72" s="55">
        <f>SUM(E70-E71)</f>
        <v>20</v>
      </c>
      <c r="F72" s="84"/>
      <c r="G72" s="84">
        <f>SUM(G70-G71)</f>
        <v>122</v>
      </c>
    </row>
    <row r="73" spans="1:7" ht="14.25" customHeight="1" thickBot="1" x14ac:dyDescent="0.3">
      <c r="A73" s="346"/>
      <c r="B73" s="85" t="s">
        <v>9</v>
      </c>
      <c r="C73" s="86">
        <f>C72/C71</f>
        <v>6.4623032311516157E-2</v>
      </c>
      <c r="D73" s="86">
        <f>D72/D71</f>
        <v>2.3010546500479387E-2</v>
      </c>
      <c r="E73" s="86">
        <f>E72/E71</f>
        <v>1.8518518518518517E-2</v>
      </c>
      <c r="F73" s="86"/>
      <c r="G73" s="86">
        <f>G72/G71</f>
        <v>3.6636636636636639E-2</v>
      </c>
    </row>
    <row r="74" spans="1:7" ht="14.25" customHeight="1" x14ac:dyDescent="0.25">
      <c r="A74" s="344" t="s">
        <v>253</v>
      </c>
      <c r="B74" s="186">
        <v>2016</v>
      </c>
      <c r="C74" s="56">
        <v>224</v>
      </c>
      <c r="D74" s="56">
        <v>228</v>
      </c>
      <c r="E74" s="56">
        <v>241</v>
      </c>
      <c r="F74" s="56"/>
      <c r="G74" s="56">
        <f>SUM(C74:F74)</f>
        <v>693</v>
      </c>
    </row>
    <row r="75" spans="1:7" ht="13.8" x14ac:dyDescent="0.25">
      <c r="A75" s="345"/>
      <c r="B75" s="211">
        <v>2015</v>
      </c>
      <c r="C75" s="55">
        <v>271</v>
      </c>
      <c r="D75" s="55">
        <v>244</v>
      </c>
      <c r="E75" s="55">
        <v>241</v>
      </c>
      <c r="F75" s="55"/>
      <c r="G75" s="55">
        <f>SUM(C75:F75)</f>
        <v>756</v>
      </c>
    </row>
    <row r="76" spans="1:7" ht="13.8" x14ac:dyDescent="0.25">
      <c r="A76" s="345"/>
      <c r="B76" s="87" t="s">
        <v>205</v>
      </c>
      <c r="C76" s="84">
        <f>SUM(C74-C75)</f>
        <v>-47</v>
      </c>
      <c r="D76" s="84">
        <f>SUM(D74-D75)</f>
        <v>-16</v>
      </c>
      <c r="E76" s="55">
        <f>SUM(E74-E75)</f>
        <v>0</v>
      </c>
      <c r="F76" s="84"/>
      <c r="G76" s="84">
        <f>SUM(G74-G75)</f>
        <v>-63</v>
      </c>
    </row>
    <row r="77" spans="1:7" ht="14.25" customHeight="1" thickBot="1" x14ac:dyDescent="0.3">
      <c r="A77" s="346"/>
      <c r="B77" s="85" t="s">
        <v>9</v>
      </c>
      <c r="C77" s="86">
        <f>C76/C75</f>
        <v>-0.17343173431734318</v>
      </c>
      <c r="D77" s="86">
        <f>D76/D75</f>
        <v>-6.5573770491803282E-2</v>
      </c>
      <c r="E77" s="86">
        <f>E76/E75</f>
        <v>0</v>
      </c>
      <c r="F77" s="86"/>
      <c r="G77" s="86">
        <f>G76/G75</f>
        <v>-8.3333333333333329E-2</v>
      </c>
    </row>
    <row r="78" spans="1:7" ht="13.8" thickBot="1" x14ac:dyDescent="0.3">
      <c r="G78" s="73"/>
    </row>
    <row r="79" spans="1:7" ht="15.75" customHeight="1" thickBot="1" x14ac:dyDescent="0.35">
      <c r="A79" s="78"/>
      <c r="C79" s="349" t="s">
        <v>239</v>
      </c>
      <c r="D79" s="350"/>
      <c r="E79" s="350"/>
      <c r="F79" s="351"/>
      <c r="G79" s="344" t="s">
        <v>49</v>
      </c>
    </row>
    <row r="80" spans="1:7" ht="16.2" thickBot="1" x14ac:dyDescent="0.35">
      <c r="A80" s="78" t="s">
        <v>79</v>
      </c>
      <c r="B80" s="79" t="s">
        <v>191</v>
      </c>
      <c r="C80" s="80" t="s">
        <v>241</v>
      </c>
      <c r="D80" s="80" t="s">
        <v>242</v>
      </c>
      <c r="E80" s="80" t="s">
        <v>243</v>
      </c>
      <c r="F80" s="80" t="s">
        <v>244</v>
      </c>
      <c r="G80" s="346"/>
    </row>
    <row r="81" spans="1:7" ht="14.25" customHeight="1" x14ac:dyDescent="0.25">
      <c r="A81" s="344" t="s">
        <v>245</v>
      </c>
      <c r="B81" s="186">
        <v>2016</v>
      </c>
      <c r="C81" s="56">
        <f>SUM(C85+C89+C93+C97+C101+C105+C109+C113)</f>
        <v>901</v>
      </c>
      <c r="D81" s="56">
        <f>SUM(D85+D89+D93+D97+D101+D105+D109+D113)</f>
        <v>860</v>
      </c>
      <c r="E81" s="56">
        <f>SUM(E85+E89+E93+E97+E101+E105+E109+E113)</f>
        <v>784</v>
      </c>
      <c r="F81" s="56"/>
      <c r="G81" s="82">
        <f>SUM(C81:F81)</f>
        <v>2545</v>
      </c>
    </row>
    <row r="82" spans="1:7" ht="13.8" x14ac:dyDescent="0.25">
      <c r="A82" s="345"/>
      <c r="B82" s="211">
        <v>2015</v>
      </c>
      <c r="C82" s="77">
        <f>SUM(C86,C90,C94,C98,C102,C106,C110,C114)</f>
        <v>918</v>
      </c>
      <c r="D82" s="77">
        <f>SUM(D86+D90+D94+D98+D102+D106+D110+D114)</f>
        <v>1065</v>
      </c>
      <c r="E82" s="77">
        <f>SUM(E86+E90+E94+E98+E102+E106+E110+E114)</f>
        <v>990</v>
      </c>
      <c r="F82" s="77"/>
      <c r="G82" s="55">
        <f>SUM(C82:F82)</f>
        <v>2973</v>
      </c>
    </row>
    <row r="83" spans="1:7" ht="13.8" x14ac:dyDescent="0.25">
      <c r="A83" s="345"/>
      <c r="B83" s="83" t="s">
        <v>205</v>
      </c>
      <c r="C83" s="84">
        <f>SUM(C81-C82)</f>
        <v>-17</v>
      </c>
      <c r="D83" s="77">
        <f>SUM(D87+D95+D99+D103+D107+D111+D115)</f>
        <v>-204</v>
      </c>
      <c r="E83" s="55">
        <f>SUM(E81-E82)</f>
        <v>-206</v>
      </c>
      <c r="F83" s="84"/>
      <c r="G83" s="84">
        <f>SUM(G81-G82)</f>
        <v>-428</v>
      </c>
    </row>
    <row r="84" spans="1:7" ht="14.4" thickBot="1" x14ac:dyDescent="0.3">
      <c r="A84" s="346"/>
      <c r="B84" s="85" t="s">
        <v>9</v>
      </c>
      <c r="C84" s="86">
        <f>C83/C82</f>
        <v>-1.8518518518518517E-2</v>
      </c>
      <c r="D84" s="86">
        <f>D83/D82</f>
        <v>-0.19154929577464788</v>
      </c>
      <c r="E84" s="86">
        <f>E83/E82</f>
        <v>-0.20808080808080809</v>
      </c>
      <c r="F84" s="86"/>
      <c r="G84" s="86">
        <f>G83/G82</f>
        <v>-0.1439623276152035</v>
      </c>
    </row>
    <row r="85" spans="1:7" ht="14.25" customHeight="1" x14ac:dyDescent="0.25">
      <c r="A85" s="344" t="s">
        <v>246</v>
      </c>
      <c r="B85" s="186">
        <v>2016</v>
      </c>
      <c r="C85" s="82">
        <v>8</v>
      </c>
      <c r="D85" s="82">
        <v>8</v>
      </c>
      <c r="E85" s="82">
        <v>6</v>
      </c>
      <c r="F85" s="82"/>
      <c r="G85" s="82">
        <f>SUM(C85:F85)</f>
        <v>22</v>
      </c>
    </row>
    <row r="86" spans="1:7" ht="13.8" x14ac:dyDescent="0.25">
      <c r="A86" s="345"/>
      <c r="B86" s="211">
        <v>2015</v>
      </c>
      <c r="C86" s="55">
        <v>6</v>
      </c>
      <c r="D86" s="55">
        <v>6</v>
      </c>
      <c r="E86" s="55">
        <v>4</v>
      </c>
      <c r="F86" s="55"/>
      <c r="G86" s="55">
        <f>SUM(C86:F86)</f>
        <v>16</v>
      </c>
    </row>
    <row r="87" spans="1:7" ht="13.8" x14ac:dyDescent="0.25">
      <c r="A87" s="345"/>
      <c r="B87" s="83" t="s">
        <v>205</v>
      </c>
      <c r="C87" s="84">
        <f>SUM(C85-C86)</f>
        <v>2</v>
      </c>
      <c r="D87" s="84">
        <f>SUM(D85-D86)</f>
        <v>2</v>
      </c>
      <c r="E87" s="55">
        <f>SUM(E85-E86)</f>
        <v>2</v>
      </c>
      <c r="F87" s="84"/>
      <c r="G87" s="84">
        <f>SUM(G85-G86)</f>
        <v>6</v>
      </c>
    </row>
    <row r="88" spans="1:7" ht="14.4" thickBot="1" x14ac:dyDescent="0.3">
      <c r="A88" s="346"/>
      <c r="B88" s="85" t="s">
        <v>9</v>
      </c>
      <c r="C88" s="86">
        <f>C87/C86</f>
        <v>0.33333333333333331</v>
      </c>
      <c r="D88" s="86">
        <f>D87/D86</f>
        <v>0.33333333333333331</v>
      </c>
      <c r="E88" s="86">
        <f>E87/E86</f>
        <v>0.5</v>
      </c>
      <c r="F88" s="86"/>
      <c r="G88" s="86">
        <f>G87/G86</f>
        <v>0.375</v>
      </c>
    </row>
    <row r="89" spans="1:7" ht="14.25" customHeight="1" x14ac:dyDescent="0.25">
      <c r="A89" s="344" t="s">
        <v>247</v>
      </c>
      <c r="B89" s="186">
        <v>2016</v>
      </c>
      <c r="C89" s="82">
        <v>3</v>
      </c>
      <c r="D89" s="82">
        <v>1</v>
      </c>
      <c r="E89" s="82">
        <v>1</v>
      </c>
      <c r="F89" s="82"/>
      <c r="G89" s="82">
        <f>SUM(C89:F89)</f>
        <v>5</v>
      </c>
    </row>
    <row r="90" spans="1:7" ht="13.8" x14ac:dyDescent="0.25">
      <c r="A90" s="345"/>
      <c r="B90" s="211">
        <v>2015</v>
      </c>
      <c r="C90" s="55">
        <v>3</v>
      </c>
      <c r="D90" s="55">
        <v>2</v>
      </c>
      <c r="E90" s="55">
        <v>1</v>
      </c>
      <c r="F90" s="55"/>
      <c r="G90" s="55">
        <f>SUM(C90:F90)</f>
        <v>6</v>
      </c>
    </row>
    <row r="91" spans="1:7" ht="13.8" x14ac:dyDescent="0.25">
      <c r="A91" s="345"/>
      <c r="B91" s="87" t="s">
        <v>205</v>
      </c>
      <c r="C91" s="84">
        <f>SUM(C89-C90)</f>
        <v>0</v>
      </c>
      <c r="D91" s="84">
        <f>SUM(D89-D90)</f>
        <v>-1</v>
      </c>
      <c r="E91" s="55">
        <f>SUM(E89-E90)</f>
        <v>0</v>
      </c>
      <c r="F91" s="84"/>
      <c r="G91" s="84">
        <f>SUM(G89-G90)</f>
        <v>-1</v>
      </c>
    </row>
    <row r="92" spans="1:7" ht="14.4" thickBot="1" x14ac:dyDescent="0.3">
      <c r="A92" s="346"/>
      <c r="B92" s="85" t="s">
        <v>9</v>
      </c>
      <c r="C92" s="86">
        <f>C91/C90</f>
        <v>0</v>
      </c>
      <c r="D92" s="86">
        <f>D91/D90</f>
        <v>-0.5</v>
      </c>
      <c r="E92" s="86">
        <f>E91/E90</f>
        <v>0</v>
      </c>
      <c r="F92" s="86"/>
      <c r="G92" s="86">
        <f>G91/G90</f>
        <v>-0.16666666666666666</v>
      </c>
    </row>
    <row r="93" spans="1:7" ht="14.25" customHeight="1" x14ac:dyDescent="0.25">
      <c r="A93" s="352" t="s">
        <v>248</v>
      </c>
      <c r="B93" s="186">
        <v>2016</v>
      </c>
      <c r="C93" s="56">
        <v>0</v>
      </c>
      <c r="D93" s="56">
        <v>0</v>
      </c>
      <c r="E93" s="56">
        <v>0</v>
      </c>
      <c r="F93" s="56"/>
      <c r="G93" s="56">
        <f>SUM(C93:F93)</f>
        <v>0</v>
      </c>
    </row>
    <row r="94" spans="1:7" ht="14.25" customHeight="1" x14ac:dyDescent="0.25">
      <c r="A94" s="353"/>
      <c r="B94" s="211">
        <v>2015</v>
      </c>
      <c r="C94" s="55">
        <v>0</v>
      </c>
      <c r="D94" s="55">
        <v>0</v>
      </c>
      <c r="E94" s="55">
        <v>0</v>
      </c>
      <c r="F94" s="55"/>
      <c r="G94" s="55">
        <f>SUM(C94:F94)</f>
        <v>0</v>
      </c>
    </row>
    <row r="95" spans="1:7" ht="14.25" customHeight="1" x14ac:dyDescent="0.25">
      <c r="A95" s="353"/>
      <c r="B95" s="87" t="s">
        <v>205</v>
      </c>
      <c r="C95" s="84">
        <f>SUM(C93-C94)</f>
        <v>0</v>
      </c>
      <c r="D95" s="84">
        <f>SUM(D93-D94)</f>
        <v>0</v>
      </c>
      <c r="E95" s="55">
        <f>SUM(E93-E94)</f>
        <v>0</v>
      </c>
      <c r="F95" s="84"/>
      <c r="G95" s="84">
        <f>SUM(G93-G94)</f>
        <v>0</v>
      </c>
    </row>
    <row r="96" spans="1:7" ht="15" customHeight="1" thickBot="1" x14ac:dyDescent="0.3">
      <c r="A96" s="354"/>
      <c r="B96" s="85" t="s">
        <v>9</v>
      </c>
      <c r="C96" s="86">
        <v>0</v>
      </c>
      <c r="D96" s="86">
        <v>0</v>
      </c>
      <c r="E96" s="86">
        <v>0</v>
      </c>
      <c r="F96" s="86"/>
      <c r="G96" s="86">
        <v>0</v>
      </c>
    </row>
    <row r="97" spans="1:7" ht="14.25" customHeight="1" x14ac:dyDescent="0.25">
      <c r="A97" s="344" t="s">
        <v>249</v>
      </c>
      <c r="B97" s="186">
        <v>2016</v>
      </c>
      <c r="C97" s="56">
        <v>71</v>
      </c>
      <c r="D97" s="56">
        <v>55</v>
      </c>
      <c r="E97" s="56">
        <v>44</v>
      </c>
      <c r="F97" s="56"/>
      <c r="G97" s="56">
        <f>SUM(C97:F97)</f>
        <v>170</v>
      </c>
    </row>
    <row r="98" spans="1:7" ht="13.8" x14ac:dyDescent="0.25">
      <c r="A98" s="345"/>
      <c r="B98" s="211">
        <v>2015</v>
      </c>
      <c r="C98" s="55">
        <v>73</v>
      </c>
      <c r="D98" s="55">
        <v>35</v>
      </c>
      <c r="E98" s="55">
        <v>49</v>
      </c>
      <c r="F98" s="55"/>
      <c r="G98" s="55">
        <f>SUM(C98:F98)</f>
        <v>157</v>
      </c>
    </row>
    <row r="99" spans="1:7" ht="13.8" x14ac:dyDescent="0.25">
      <c r="A99" s="345"/>
      <c r="B99" s="87" t="s">
        <v>205</v>
      </c>
      <c r="C99" s="84">
        <f>SUM(C97-C98)</f>
        <v>-2</v>
      </c>
      <c r="D99" s="84">
        <f>SUM(D97-D98)</f>
        <v>20</v>
      </c>
      <c r="E99" s="55">
        <f>SUM(E97-E98)</f>
        <v>-5</v>
      </c>
      <c r="F99" s="84"/>
      <c r="G99" s="84">
        <f>SUM(G97-G98)</f>
        <v>13</v>
      </c>
    </row>
    <row r="100" spans="1:7" ht="14.4" thickBot="1" x14ac:dyDescent="0.3">
      <c r="A100" s="346"/>
      <c r="B100" s="85" t="s">
        <v>9</v>
      </c>
      <c r="C100" s="86">
        <f>C99/C98</f>
        <v>-2.7397260273972601E-2</v>
      </c>
      <c r="D100" s="86">
        <f>D99/D98</f>
        <v>0.5714285714285714</v>
      </c>
      <c r="E100" s="86">
        <f>E99/E98</f>
        <v>-0.10204081632653061</v>
      </c>
      <c r="F100" s="86"/>
      <c r="G100" s="86">
        <f>G99/G98</f>
        <v>8.2802547770700632E-2</v>
      </c>
    </row>
    <row r="101" spans="1:7" ht="14.25" customHeight="1" x14ac:dyDescent="0.25">
      <c r="A101" s="344" t="s">
        <v>250</v>
      </c>
      <c r="B101" s="186">
        <v>2016</v>
      </c>
      <c r="C101" s="56">
        <v>68</v>
      </c>
      <c r="D101" s="56">
        <v>95</v>
      </c>
      <c r="E101" s="56">
        <v>81</v>
      </c>
      <c r="F101" s="56"/>
      <c r="G101" s="56">
        <f>SUM(C101:F101)</f>
        <v>244</v>
      </c>
    </row>
    <row r="102" spans="1:7" ht="13.8" x14ac:dyDescent="0.25">
      <c r="A102" s="345"/>
      <c r="B102" s="211">
        <v>2015</v>
      </c>
      <c r="C102" s="55">
        <v>29</v>
      </c>
      <c r="D102" s="55">
        <v>33</v>
      </c>
      <c r="E102" s="55">
        <v>33</v>
      </c>
      <c r="F102" s="55"/>
      <c r="G102" s="55">
        <f>SUM(C102:F102)</f>
        <v>95</v>
      </c>
    </row>
    <row r="103" spans="1:7" ht="13.8" x14ac:dyDescent="0.25">
      <c r="A103" s="345"/>
      <c r="B103" s="87" t="s">
        <v>205</v>
      </c>
      <c r="C103" s="84">
        <f>SUM(C101-C102)</f>
        <v>39</v>
      </c>
      <c r="D103" s="84">
        <f>SUM(D101-D102)</f>
        <v>62</v>
      </c>
      <c r="E103" s="55">
        <f>SUM(E101-E102)</f>
        <v>48</v>
      </c>
      <c r="F103" s="84"/>
      <c r="G103" s="84">
        <f>SUM(G101-G102)</f>
        <v>149</v>
      </c>
    </row>
    <row r="104" spans="1:7" ht="14.4" thickBot="1" x14ac:dyDescent="0.3">
      <c r="A104" s="346"/>
      <c r="B104" s="85" t="s">
        <v>9</v>
      </c>
      <c r="C104" s="86">
        <f>C103/C102</f>
        <v>1.3448275862068966</v>
      </c>
      <c r="D104" s="86">
        <f>D103/D102</f>
        <v>1.8787878787878789</v>
      </c>
      <c r="E104" s="86">
        <f>E103/E102</f>
        <v>1.4545454545454546</v>
      </c>
      <c r="F104" s="86"/>
      <c r="G104" s="86">
        <f>G103/G102</f>
        <v>1.5684210526315789</v>
      </c>
    </row>
    <row r="105" spans="1:7" ht="14.25" customHeight="1" x14ac:dyDescent="0.25">
      <c r="A105" s="344" t="s">
        <v>251</v>
      </c>
      <c r="B105" s="186">
        <v>2016</v>
      </c>
      <c r="C105" s="56">
        <v>190</v>
      </c>
      <c r="D105" s="56">
        <v>191</v>
      </c>
      <c r="E105" s="56">
        <v>154</v>
      </c>
      <c r="F105" s="56"/>
      <c r="G105" s="56">
        <f>SUM(C105:F105)</f>
        <v>535</v>
      </c>
    </row>
    <row r="106" spans="1:7" ht="15.75" customHeight="1" x14ac:dyDescent="0.25">
      <c r="A106" s="345"/>
      <c r="B106" s="211">
        <v>2015</v>
      </c>
      <c r="C106" s="55">
        <v>235</v>
      </c>
      <c r="D106" s="55">
        <v>316</v>
      </c>
      <c r="E106" s="55">
        <v>252</v>
      </c>
      <c r="F106" s="55"/>
      <c r="G106" s="55">
        <f>SUM(C106:F106)</f>
        <v>803</v>
      </c>
    </row>
    <row r="107" spans="1:7" ht="13.8" x14ac:dyDescent="0.25">
      <c r="A107" s="345"/>
      <c r="B107" s="87" t="s">
        <v>205</v>
      </c>
      <c r="C107" s="84">
        <f>SUM(C105-C106)</f>
        <v>-45</v>
      </c>
      <c r="D107" s="84">
        <f>SUM(D105-D106)</f>
        <v>-125</v>
      </c>
      <c r="E107" s="55">
        <f>SUM(E105-E106)</f>
        <v>-98</v>
      </c>
      <c r="F107" s="84"/>
      <c r="G107" s="84">
        <f>SUM(G105-G106)</f>
        <v>-268</v>
      </c>
    </row>
    <row r="108" spans="1:7" ht="14.25" customHeight="1" thickBot="1" x14ac:dyDescent="0.3">
      <c r="A108" s="346"/>
      <c r="B108" s="85" t="s">
        <v>9</v>
      </c>
      <c r="C108" s="86">
        <f>C107/C106</f>
        <v>-0.19148936170212766</v>
      </c>
      <c r="D108" s="86">
        <f>D107/D106</f>
        <v>-0.39556962025316456</v>
      </c>
      <c r="E108" s="86">
        <f>E107/E106</f>
        <v>-0.3888888888888889</v>
      </c>
      <c r="F108" s="86"/>
      <c r="G108" s="86">
        <f>G107/G106</f>
        <v>-0.33374844333748444</v>
      </c>
    </row>
    <row r="109" spans="1:7" ht="14.25" customHeight="1" x14ac:dyDescent="0.25">
      <c r="A109" s="344" t="s">
        <v>252</v>
      </c>
      <c r="B109" s="186">
        <v>2016</v>
      </c>
      <c r="C109" s="56">
        <v>490</v>
      </c>
      <c r="D109" s="56">
        <v>443</v>
      </c>
      <c r="E109" s="56">
        <v>425</v>
      </c>
      <c r="F109" s="56"/>
      <c r="G109" s="56">
        <f>SUM(C109:F109)</f>
        <v>1358</v>
      </c>
    </row>
    <row r="110" spans="1:7" ht="13.8" x14ac:dyDescent="0.25">
      <c r="A110" s="345"/>
      <c r="B110" s="211">
        <v>2015</v>
      </c>
      <c r="C110" s="55">
        <v>510</v>
      </c>
      <c r="D110" s="55">
        <v>564</v>
      </c>
      <c r="E110" s="55">
        <v>556</v>
      </c>
      <c r="F110" s="55"/>
      <c r="G110" s="55">
        <f>SUM(C110:F110)</f>
        <v>1630</v>
      </c>
    </row>
    <row r="111" spans="1:7" ht="13.8" x14ac:dyDescent="0.25">
      <c r="A111" s="345"/>
      <c r="B111" s="87" t="s">
        <v>205</v>
      </c>
      <c r="C111" s="84">
        <f>SUM(C109-C110)</f>
        <v>-20</v>
      </c>
      <c r="D111" s="84">
        <f>SUM(D109-D110)</f>
        <v>-121</v>
      </c>
      <c r="E111" s="55">
        <f>SUM(E109-E110)</f>
        <v>-131</v>
      </c>
      <c r="F111" s="84"/>
      <c r="G111" s="84">
        <f>SUM(G109-G110)</f>
        <v>-272</v>
      </c>
    </row>
    <row r="112" spans="1:7" ht="14.25" customHeight="1" thickBot="1" x14ac:dyDescent="0.3">
      <c r="A112" s="346"/>
      <c r="B112" s="85" t="s">
        <v>9</v>
      </c>
      <c r="C112" s="86">
        <f>C111/C110</f>
        <v>-3.9215686274509803E-2</v>
      </c>
      <c r="D112" s="86">
        <f>D111/D110</f>
        <v>-0.21453900709219859</v>
      </c>
      <c r="E112" s="86">
        <f>E111/E110</f>
        <v>-0.23561151079136691</v>
      </c>
      <c r="F112" s="86"/>
      <c r="G112" s="86">
        <f>G111/G110</f>
        <v>-0.16687116564417179</v>
      </c>
    </row>
    <row r="113" spans="1:7" ht="14.25" customHeight="1" x14ac:dyDescent="0.25">
      <c r="A113" s="344" t="s">
        <v>253</v>
      </c>
      <c r="B113" s="186">
        <v>2016</v>
      </c>
      <c r="C113" s="56">
        <v>71</v>
      </c>
      <c r="D113" s="56">
        <v>67</v>
      </c>
      <c r="E113" s="56">
        <v>73</v>
      </c>
      <c r="F113" s="56"/>
      <c r="G113" s="56">
        <f>SUM(C113:F113)</f>
        <v>211</v>
      </c>
    </row>
    <row r="114" spans="1:7" ht="13.8" x14ac:dyDescent="0.25">
      <c r="A114" s="345"/>
      <c r="B114" s="211">
        <v>2015</v>
      </c>
      <c r="C114" s="55">
        <v>62</v>
      </c>
      <c r="D114" s="55">
        <v>109</v>
      </c>
      <c r="E114" s="55">
        <v>95</v>
      </c>
      <c r="F114" s="55"/>
      <c r="G114" s="55">
        <f>SUM(C114:F114)</f>
        <v>266</v>
      </c>
    </row>
    <row r="115" spans="1:7" ht="13.8" x14ac:dyDescent="0.25">
      <c r="A115" s="345"/>
      <c r="B115" s="87" t="s">
        <v>205</v>
      </c>
      <c r="C115" s="84">
        <f>SUM(C113-C114)</f>
        <v>9</v>
      </c>
      <c r="D115" s="84">
        <f>SUM(D113-D114)</f>
        <v>-42</v>
      </c>
      <c r="E115" s="55">
        <f>SUM(E113-E114)</f>
        <v>-22</v>
      </c>
      <c r="F115" s="84"/>
      <c r="G115" s="84">
        <f>SUM(G113-G114)</f>
        <v>-55</v>
      </c>
    </row>
    <row r="116" spans="1:7" ht="14.25" customHeight="1" thickBot="1" x14ac:dyDescent="0.3">
      <c r="A116" s="346"/>
      <c r="B116" s="85" t="s">
        <v>9</v>
      </c>
      <c r="C116" s="86">
        <f>C115/C114</f>
        <v>0.14516129032258066</v>
      </c>
      <c r="D116" s="86">
        <f>D115/D114</f>
        <v>-0.38532110091743121</v>
      </c>
      <c r="E116" s="86">
        <f>E115/E114</f>
        <v>-0.23157894736842105</v>
      </c>
      <c r="F116" s="86"/>
      <c r="G116" s="86">
        <f>G115/G114</f>
        <v>-0.20676691729323307</v>
      </c>
    </row>
    <row r="117" spans="1:7" ht="13.8" thickBot="1" x14ac:dyDescent="0.3">
      <c r="G117" s="73"/>
    </row>
    <row r="118" spans="1:7" ht="15.75" customHeight="1" thickBot="1" x14ac:dyDescent="0.35">
      <c r="A118" s="78"/>
      <c r="C118" s="349" t="s">
        <v>239</v>
      </c>
      <c r="D118" s="350"/>
      <c r="E118" s="350"/>
      <c r="F118" s="351"/>
      <c r="G118" s="344" t="s">
        <v>49</v>
      </c>
    </row>
    <row r="119" spans="1:7" ht="16.2" thickBot="1" x14ac:dyDescent="0.35">
      <c r="A119" s="78" t="s">
        <v>97</v>
      </c>
      <c r="B119" s="79" t="s">
        <v>191</v>
      </c>
      <c r="C119" s="80" t="s">
        <v>241</v>
      </c>
      <c r="D119" s="80" t="s">
        <v>242</v>
      </c>
      <c r="E119" s="80" t="s">
        <v>243</v>
      </c>
      <c r="F119" s="80" t="s">
        <v>244</v>
      </c>
      <c r="G119" s="346"/>
    </row>
    <row r="120" spans="1:7" ht="14.25" customHeight="1" x14ac:dyDescent="0.25">
      <c r="A120" s="344" t="s">
        <v>245</v>
      </c>
      <c r="B120" s="186">
        <v>2016</v>
      </c>
      <c r="C120" s="56">
        <f>SUM(C124+C132+C128+C136+C140+C144+C148+C152)</f>
        <v>984</v>
      </c>
      <c r="D120" s="77">
        <f>SUM(D124+D128+D132+D136+D140+D144+D148+D152)</f>
        <v>847</v>
      </c>
      <c r="E120" s="56">
        <f>SUM(E124+E128+E132+E136+E140+E144+E148+E152)</f>
        <v>837</v>
      </c>
      <c r="F120" s="56"/>
      <c r="G120" s="82">
        <f>SUM(C120:F120)</f>
        <v>2668</v>
      </c>
    </row>
    <row r="121" spans="1:7" ht="13.8" x14ac:dyDescent="0.25">
      <c r="A121" s="345"/>
      <c r="B121" s="211">
        <v>2015</v>
      </c>
      <c r="C121" s="77">
        <f>SUM(C125+C129+C133+C137+C141+C145+C149+C153)</f>
        <v>1085</v>
      </c>
      <c r="D121" s="77">
        <f>SUM(D125+D129+D133+D137+D141+D145+D149+D153)</f>
        <v>902</v>
      </c>
      <c r="E121" s="77">
        <f>SUM(E125+E129+E133+E137+E141+E145+E149+E153)</f>
        <v>851</v>
      </c>
      <c r="F121" s="77"/>
      <c r="G121" s="55">
        <f>SUM(C121:F121)</f>
        <v>2838</v>
      </c>
    </row>
    <row r="122" spans="1:7" ht="13.8" x14ac:dyDescent="0.25">
      <c r="A122" s="345"/>
      <c r="B122" s="87" t="s">
        <v>205</v>
      </c>
      <c r="C122" s="84">
        <f>SUM(C120-C121)</f>
        <v>-101</v>
      </c>
      <c r="D122" s="84">
        <f>SUM(D120-D121)</f>
        <v>-55</v>
      </c>
      <c r="E122" s="55">
        <f>SUM(E120-E121)</f>
        <v>-14</v>
      </c>
      <c r="F122" s="84"/>
      <c r="G122" s="84">
        <f>SUM(G120-G121)</f>
        <v>-170</v>
      </c>
    </row>
    <row r="123" spans="1:7" ht="14.4" thickBot="1" x14ac:dyDescent="0.3">
      <c r="A123" s="346"/>
      <c r="B123" s="85" t="s">
        <v>9</v>
      </c>
      <c r="C123" s="86">
        <f>C122/C121</f>
        <v>-9.308755760368663E-2</v>
      </c>
      <c r="D123" s="86">
        <f>D122/D121</f>
        <v>-6.097560975609756E-2</v>
      </c>
      <c r="E123" s="86">
        <f>E122/E121</f>
        <v>-1.6451233842538191E-2</v>
      </c>
      <c r="F123" s="86"/>
      <c r="G123" s="86">
        <f>G122/G121</f>
        <v>-5.9901338971106416E-2</v>
      </c>
    </row>
    <row r="124" spans="1:7" ht="14.25" customHeight="1" x14ac:dyDescent="0.25">
      <c r="A124" s="344" t="s">
        <v>246</v>
      </c>
      <c r="B124" s="186">
        <v>2016</v>
      </c>
      <c r="C124" s="82">
        <v>16</v>
      </c>
      <c r="D124" s="82">
        <v>25</v>
      </c>
      <c r="E124" s="82">
        <v>20</v>
      </c>
      <c r="F124" s="82"/>
      <c r="G124" s="82">
        <f>SUM(C124:F124)</f>
        <v>61</v>
      </c>
    </row>
    <row r="125" spans="1:7" ht="13.8" x14ac:dyDescent="0.25">
      <c r="A125" s="345"/>
      <c r="B125" s="211">
        <v>2015</v>
      </c>
      <c r="C125" s="55">
        <v>13</v>
      </c>
      <c r="D125" s="55">
        <v>14</v>
      </c>
      <c r="E125" s="55">
        <v>19</v>
      </c>
      <c r="F125" s="55"/>
      <c r="G125" s="55">
        <f>SUM(C125:F125)</f>
        <v>46</v>
      </c>
    </row>
    <row r="126" spans="1:7" ht="13.8" x14ac:dyDescent="0.25">
      <c r="A126" s="345"/>
      <c r="B126" s="87" t="s">
        <v>205</v>
      </c>
      <c r="C126" s="84">
        <f>SUM(C124-C125)</f>
        <v>3</v>
      </c>
      <c r="D126" s="84">
        <f>SUM(D124-D125)</f>
        <v>11</v>
      </c>
      <c r="E126" s="55">
        <f>SUM(E124-E125)</f>
        <v>1</v>
      </c>
      <c r="F126" s="84"/>
      <c r="G126" s="84">
        <f>SUM(G124-G125)</f>
        <v>15</v>
      </c>
    </row>
    <row r="127" spans="1:7" ht="14.4" thickBot="1" x14ac:dyDescent="0.3">
      <c r="A127" s="346"/>
      <c r="B127" s="85" t="s">
        <v>9</v>
      </c>
      <c r="C127" s="86">
        <f>C126/C125</f>
        <v>0.23076923076923078</v>
      </c>
      <c r="D127" s="86">
        <f>D126/D125</f>
        <v>0.7857142857142857</v>
      </c>
      <c r="E127" s="86">
        <f>E126/E125</f>
        <v>5.2631578947368418E-2</v>
      </c>
      <c r="F127" s="86"/>
      <c r="G127" s="86">
        <f>G126/G125</f>
        <v>0.32608695652173914</v>
      </c>
    </row>
    <row r="128" spans="1:7" ht="14.25" customHeight="1" x14ac:dyDescent="0.25">
      <c r="A128" s="344" t="s">
        <v>247</v>
      </c>
      <c r="B128" s="186">
        <v>2016</v>
      </c>
      <c r="C128" s="56">
        <v>2</v>
      </c>
      <c r="D128" s="56">
        <v>4</v>
      </c>
      <c r="E128" s="56">
        <v>6</v>
      </c>
      <c r="F128" s="56"/>
      <c r="G128" s="56">
        <f>SUM(C128:F128)</f>
        <v>12</v>
      </c>
    </row>
    <row r="129" spans="1:7" ht="13.8" x14ac:dyDescent="0.25">
      <c r="A129" s="345"/>
      <c r="B129" s="211">
        <v>2015</v>
      </c>
      <c r="C129" s="55">
        <v>2</v>
      </c>
      <c r="D129" s="55">
        <v>1</v>
      </c>
      <c r="E129" s="55">
        <v>9</v>
      </c>
      <c r="F129" s="55"/>
      <c r="G129" s="55">
        <f>SUM(C129:F129)</f>
        <v>12</v>
      </c>
    </row>
    <row r="130" spans="1:7" ht="13.8" x14ac:dyDescent="0.25">
      <c r="A130" s="345"/>
      <c r="B130" s="87" t="s">
        <v>205</v>
      </c>
      <c r="C130" s="84">
        <f>SUM(C128-C129)</f>
        <v>0</v>
      </c>
      <c r="D130" s="84">
        <f>SUM(D128-D129)</f>
        <v>3</v>
      </c>
      <c r="E130" s="55">
        <f>SUM(E128-E129)</f>
        <v>-3</v>
      </c>
      <c r="F130" s="84"/>
      <c r="G130" s="84">
        <f>SUM(G128-G129)</f>
        <v>0</v>
      </c>
    </row>
    <row r="131" spans="1:7" ht="14.4" thickBot="1" x14ac:dyDescent="0.3">
      <c r="A131" s="346"/>
      <c r="B131" s="85" t="s">
        <v>9</v>
      </c>
      <c r="C131" s="86">
        <f>C130/C129</f>
        <v>0</v>
      </c>
      <c r="D131" s="86">
        <f>D130/D129</f>
        <v>3</v>
      </c>
      <c r="E131" s="86">
        <f>E130/E129</f>
        <v>-0.33333333333333331</v>
      </c>
      <c r="F131" s="86"/>
      <c r="G131" s="86">
        <f>G130/G129</f>
        <v>0</v>
      </c>
    </row>
    <row r="132" spans="1:7" ht="14.25" customHeight="1" x14ac:dyDescent="0.25">
      <c r="A132" s="352" t="s">
        <v>248</v>
      </c>
      <c r="B132" s="186">
        <v>2016</v>
      </c>
      <c r="C132" s="56">
        <v>0</v>
      </c>
      <c r="D132" s="56">
        <v>0</v>
      </c>
      <c r="E132" s="56">
        <v>0</v>
      </c>
      <c r="F132" s="56"/>
      <c r="G132" s="56">
        <f>SUM(C132:F132)</f>
        <v>0</v>
      </c>
    </row>
    <row r="133" spans="1:7" ht="14.25" customHeight="1" x14ac:dyDescent="0.25">
      <c r="A133" s="353"/>
      <c r="B133" s="211">
        <v>2015</v>
      </c>
      <c r="C133" s="55">
        <v>0</v>
      </c>
      <c r="D133" s="55">
        <v>0</v>
      </c>
      <c r="E133" s="55">
        <v>0</v>
      </c>
      <c r="F133" s="55"/>
      <c r="G133" s="55">
        <f>SUM(C133:F133)</f>
        <v>0</v>
      </c>
    </row>
    <row r="134" spans="1:7" ht="14.25" customHeight="1" x14ac:dyDescent="0.25">
      <c r="A134" s="353"/>
      <c r="B134" s="87" t="s">
        <v>205</v>
      </c>
      <c r="C134" s="84">
        <v>0</v>
      </c>
      <c r="D134" s="84">
        <f>SUM(D132-D133)</f>
        <v>0</v>
      </c>
      <c r="E134" s="55">
        <f>SUM(E132-E133)</f>
        <v>0</v>
      </c>
      <c r="F134" s="84"/>
      <c r="G134" s="84">
        <f>SUM(G132-G133)</f>
        <v>0</v>
      </c>
    </row>
    <row r="135" spans="1:7" ht="15" customHeight="1" thickBot="1" x14ac:dyDescent="0.3">
      <c r="A135" s="354"/>
      <c r="B135" s="85" t="s">
        <v>9</v>
      </c>
      <c r="C135" s="86">
        <v>0</v>
      </c>
      <c r="D135" s="86">
        <v>0</v>
      </c>
      <c r="E135" s="86">
        <v>0</v>
      </c>
      <c r="F135" s="86"/>
      <c r="G135" s="86">
        <v>0</v>
      </c>
    </row>
    <row r="136" spans="1:7" ht="14.25" customHeight="1" x14ac:dyDescent="0.25">
      <c r="A136" s="344" t="s">
        <v>249</v>
      </c>
      <c r="B136" s="186">
        <v>2016</v>
      </c>
      <c r="C136" s="56">
        <v>65</v>
      </c>
      <c r="D136" s="56">
        <v>43</v>
      </c>
      <c r="E136" s="56">
        <v>32</v>
      </c>
      <c r="F136" s="56"/>
      <c r="G136" s="56">
        <f>SUM(C136:F136)</f>
        <v>140</v>
      </c>
    </row>
    <row r="137" spans="1:7" ht="13.8" x14ac:dyDescent="0.25">
      <c r="A137" s="345"/>
      <c r="B137" s="211">
        <v>2015</v>
      </c>
      <c r="C137" s="55">
        <v>52</v>
      </c>
      <c r="D137" s="55">
        <v>56</v>
      </c>
      <c r="E137" s="55">
        <v>65</v>
      </c>
      <c r="F137" s="55"/>
      <c r="G137" s="55">
        <f>SUM(C137:F137)</f>
        <v>173</v>
      </c>
    </row>
    <row r="138" spans="1:7" ht="13.8" x14ac:dyDescent="0.25">
      <c r="A138" s="345"/>
      <c r="B138" s="87" t="s">
        <v>205</v>
      </c>
      <c r="C138" s="84">
        <f>SUM(C136-C137)</f>
        <v>13</v>
      </c>
      <c r="D138" s="84">
        <f>SUM(D136-D137)</f>
        <v>-13</v>
      </c>
      <c r="E138" s="55">
        <f>SUM(E136-E137)</f>
        <v>-33</v>
      </c>
      <c r="F138" s="84"/>
      <c r="G138" s="84">
        <f>SUM(G136-G137)</f>
        <v>-33</v>
      </c>
    </row>
    <row r="139" spans="1:7" ht="14.4" thickBot="1" x14ac:dyDescent="0.3">
      <c r="A139" s="346"/>
      <c r="B139" s="85" t="s">
        <v>9</v>
      </c>
      <c r="C139" s="86">
        <f>C138/C137</f>
        <v>0.25</v>
      </c>
      <c r="D139" s="86">
        <f>D138/D137</f>
        <v>-0.23214285714285715</v>
      </c>
      <c r="E139" s="86">
        <f>E138/E137</f>
        <v>-0.50769230769230766</v>
      </c>
      <c r="F139" s="86"/>
      <c r="G139" s="86">
        <f>G138/G137</f>
        <v>-0.19075144508670519</v>
      </c>
    </row>
    <row r="140" spans="1:7" ht="14.25" customHeight="1" x14ac:dyDescent="0.25">
      <c r="A140" s="344" t="s">
        <v>250</v>
      </c>
      <c r="B140" s="186">
        <v>2016</v>
      </c>
      <c r="C140" s="56">
        <v>132</v>
      </c>
      <c r="D140" s="56">
        <v>116</v>
      </c>
      <c r="E140" s="56">
        <v>127</v>
      </c>
      <c r="F140" s="56"/>
      <c r="G140" s="56">
        <f>SUM(C140:F140)</f>
        <v>375</v>
      </c>
    </row>
    <row r="141" spans="1:7" ht="15.75" customHeight="1" x14ac:dyDescent="0.25">
      <c r="A141" s="345"/>
      <c r="B141" s="211">
        <v>2015</v>
      </c>
      <c r="C141" s="55">
        <v>121</v>
      </c>
      <c r="D141" s="55">
        <v>105</v>
      </c>
      <c r="E141" s="55">
        <v>112</v>
      </c>
      <c r="F141" s="55"/>
      <c r="G141" s="55">
        <f>SUM(C141:F141)</f>
        <v>338</v>
      </c>
    </row>
    <row r="142" spans="1:7" ht="13.8" x14ac:dyDescent="0.25">
      <c r="A142" s="345"/>
      <c r="B142" s="87" t="s">
        <v>205</v>
      </c>
      <c r="C142" s="84">
        <f>SUM(C140-C141)</f>
        <v>11</v>
      </c>
      <c r="D142" s="84">
        <f>SUM(D140-D141)</f>
        <v>11</v>
      </c>
      <c r="E142" s="55">
        <f>SUM(E140-E141)</f>
        <v>15</v>
      </c>
      <c r="F142" s="84"/>
      <c r="G142" s="84">
        <f>SUM(G140-G141)</f>
        <v>37</v>
      </c>
    </row>
    <row r="143" spans="1:7" ht="14.25" customHeight="1" thickBot="1" x14ac:dyDescent="0.3">
      <c r="A143" s="346"/>
      <c r="B143" s="85" t="s">
        <v>9</v>
      </c>
      <c r="C143" s="86">
        <f>C142/C141</f>
        <v>9.0909090909090912E-2</v>
      </c>
      <c r="D143" s="86">
        <f>D142/D141</f>
        <v>0.10476190476190476</v>
      </c>
      <c r="E143" s="86">
        <f>E142/E141</f>
        <v>0.13392857142857142</v>
      </c>
      <c r="F143" s="86"/>
      <c r="G143" s="86">
        <f>G142/G141</f>
        <v>0.10946745562130178</v>
      </c>
    </row>
    <row r="144" spans="1:7" ht="14.25" customHeight="1" x14ac:dyDescent="0.25">
      <c r="A144" s="344" t="s">
        <v>251</v>
      </c>
      <c r="B144" s="186">
        <v>2016</v>
      </c>
      <c r="C144" s="56">
        <v>151</v>
      </c>
      <c r="D144" s="56">
        <v>173</v>
      </c>
      <c r="E144" s="56">
        <v>157</v>
      </c>
      <c r="F144" s="56"/>
      <c r="G144" s="56">
        <f>SUM(C144:F144)</f>
        <v>481</v>
      </c>
    </row>
    <row r="145" spans="1:7" ht="13.8" x14ac:dyDescent="0.25">
      <c r="A145" s="345"/>
      <c r="B145" s="211">
        <v>2015</v>
      </c>
      <c r="C145" s="55">
        <v>197</v>
      </c>
      <c r="D145" s="55">
        <v>170</v>
      </c>
      <c r="E145" s="55">
        <v>145</v>
      </c>
      <c r="F145" s="55"/>
      <c r="G145" s="55">
        <f>SUM(C145:F145)</f>
        <v>512</v>
      </c>
    </row>
    <row r="146" spans="1:7" ht="13.8" x14ac:dyDescent="0.25">
      <c r="A146" s="345"/>
      <c r="B146" s="87" t="s">
        <v>205</v>
      </c>
      <c r="C146" s="84">
        <f>SUM(C144-C145)</f>
        <v>-46</v>
      </c>
      <c r="D146" s="84">
        <f>SUM(D144-D145)</f>
        <v>3</v>
      </c>
      <c r="E146" s="55">
        <f>SUM(E144-E145)</f>
        <v>12</v>
      </c>
      <c r="F146" s="84"/>
      <c r="G146" s="84">
        <f>SUM(G144-G145)</f>
        <v>-31</v>
      </c>
    </row>
    <row r="147" spans="1:7" ht="14.25" customHeight="1" thickBot="1" x14ac:dyDescent="0.3">
      <c r="A147" s="346"/>
      <c r="B147" s="85" t="s">
        <v>9</v>
      </c>
      <c r="C147" s="86">
        <f>C146/C145</f>
        <v>-0.233502538071066</v>
      </c>
      <c r="D147" s="86">
        <f>D146/D145</f>
        <v>1.7647058823529412E-2</v>
      </c>
      <c r="E147" s="86">
        <f>E146/E145</f>
        <v>8.2758620689655171E-2</v>
      </c>
      <c r="F147" s="86"/>
      <c r="G147" s="86">
        <f>G146/G145</f>
        <v>-6.0546875E-2</v>
      </c>
    </row>
    <row r="148" spans="1:7" ht="14.25" customHeight="1" x14ac:dyDescent="0.25">
      <c r="A148" s="344" t="s">
        <v>252</v>
      </c>
      <c r="B148" s="186">
        <v>2016</v>
      </c>
      <c r="C148" s="56">
        <v>573</v>
      </c>
      <c r="D148" s="56">
        <v>464</v>
      </c>
      <c r="E148" s="56">
        <v>471</v>
      </c>
      <c r="F148" s="56"/>
      <c r="G148" s="56">
        <f>SUM(C148:F148)</f>
        <v>1508</v>
      </c>
    </row>
    <row r="149" spans="1:7" ht="13.8" x14ac:dyDescent="0.25">
      <c r="A149" s="345"/>
      <c r="B149" s="211">
        <v>2015</v>
      </c>
      <c r="C149" s="55">
        <v>666</v>
      </c>
      <c r="D149" s="55">
        <v>524</v>
      </c>
      <c r="E149" s="55">
        <v>473</v>
      </c>
      <c r="F149" s="55"/>
      <c r="G149" s="55">
        <f>SUM(C149:F149)</f>
        <v>1663</v>
      </c>
    </row>
    <row r="150" spans="1:7" ht="13.8" x14ac:dyDescent="0.25">
      <c r="A150" s="345"/>
      <c r="B150" s="87" t="s">
        <v>205</v>
      </c>
      <c r="C150" s="84">
        <f>SUM(C148-C149)</f>
        <v>-93</v>
      </c>
      <c r="D150" s="84">
        <f>SUM(D148-D149)</f>
        <v>-60</v>
      </c>
      <c r="E150" s="55">
        <f>SUM(E148-E149)</f>
        <v>-2</v>
      </c>
      <c r="F150" s="84"/>
      <c r="G150" s="84">
        <f>SUM(G148-G149)</f>
        <v>-155</v>
      </c>
    </row>
    <row r="151" spans="1:7" ht="14.25" customHeight="1" thickBot="1" x14ac:dyDescent="0.3">
      <c r="A151" s="346"/>
      <c r="B151" s="85" t="s">
        <v>9</v>
      </c>
      <c r="C151" s="86">
        <f>C150/C149</f>
        <v>-0.13963963963963963</v>
      </c>
      <c r="D151" s="86">
        <f>D150/D149</f>
        <v>-0.11450381679389313</v>
      </c>
      <c r="E151" s="86">
        <f>E150/E149</f>
        <v>-4.2283298097251587E-3</v>
      </c>
      <c r="F151" s="86"/>
      <c r="G151" s="86">
        <f>G150/G149</f>
        <v>-9.3205051112447382E-2</v>
      </c>
    </row>
    <row r="152" spans="1:7" ht="14.25" customHeight="1" x14ac:dyDescent="0.25">
      <c r="A152" s="344" t="s">
        <v>253</v>
      </c>
      <c r="B152" s="186">
        <v>2016</v>
      </c>
      <c r="C152" s="56">
        <v>45</v>
      </c>
      <c r="D152" s="56">
        <v>22</v>
      </c>
      <c r="E152" s="56">
        <v>24</v>
      </c>
      <c r="F152" s="56"/>
      <c r="G152" s="56">
        <f>SUM(C152:F152)</f>
        <v>91</v>
      </c>
    </row>
    <row r="153" spans="1:7" ht="13.8" x14ac:dyDescent="0.25">
      <c r="A153" s="345"/>
      <c r="B153" s="211">
        <v>2015</v>
      </c>
      <c r="C153" s="55">
        <v>34</v>
      </c>
      <c r="D153" s="55">
        <v>32</v>
      </c>
      <c r="E153" s="55">
        <v>28</v>
      </c>
      <c r="F153" s="55"/>
      <c r="G153" s="55">
        <f>SUM(C153:F153)</f>
        <v>94</v>
      </c>
    </row>
    <row r="154" spans="1:7" ht="13.8" x14ac:dyDescent="0.25">
      <c r="A154" s="345"/>
      <c r="B154" s="87" t="s">
        <v>205</v>
      </c>
      <c r="C154" s="84">
        <f>SUM(C152-C153)</f>
        <v>11</v>
      </c>
      <c r="D154" s="84">
        <f>SUM(D152-D153)</f>
        <v>-10</v>
      </c>
      <c r="E154" s="55">
        <f>SUM(E152-E153)</f>
        <v>-4</v>
      </c>
      <c r="F154" s="84"/>
      <c r="G154" s="84">
        <f>SUM(G152-G153)</f>
        <v>-3</v>
      </c>
    </row>
    <row r="155" spans="1:7" ht="14.25" customHeight="1" thickBot="1" x14ac:dyDescent="0.3">
      <c r="A155" s="346"/>
      <c r="B155" s="85" t="s">
        <v>9</v>
      </c>
      <c r="C155" s="86">
        <f>C154/C153</f>
        <v>0.3235294117647059</v>
      </c>
      <c r="D155" s="86">
        <f>D154/D153</f>
        <v>-0.3125</v>
      </c>
      <c r="E155" s="86">
        <f>E154/E153</f>
        <v>-0.14285714285714285</v>
      </c>
      <c r="F155" s="86"/>
      <c r="G155" s="86">
        <f>G154/G153</f>
        <v>-3.1914893617021274E-2</v>
      </c>
    </row>
    <row r="156" spans="1:7" ht="13.8" thickBot="1" x14ac:dyDescent="0.3">
      <c r="G156" s="73"/>
    </row>
    <row r="157" spans="1:7" ht="15.75" customHeight="1" thickBot="1" x14ac:dyDescent="0.35">
      <c r="A157" s="78"/>
      <c r="C157" s="349" t="s">
        <v>239</v>
      </c>
      <c r="D157" s="350"/>
      <c r="E157" s="350"/>
      <c r="F157" s="351"/>
      <c r="G157" s="344" t="s">
        <v>49</v>
      </c>
    </row>
    <row r="158" spans="1:7" ht="16.2" thickBot="1" x14ac:dyDescent="0.35">
      <c r="A158" s="78" t="s">
        <v>103</v>
      </c>
      <c r="B158" s="79" t="s">
        <v>191</v>
      </c>
      <c r="C158" s="80" t="s">
        <v>241</v>
      </c>
      <c r="D158" s="80" t="s">
        <v>242</v>
      </c>
      <c r="E158" s="80" t="s">
        <v>243</v>
      </c>
      <c r="F158" s="80" t="s">
        <v>244</v>
      </c>
      <c r="G158" s="346"/>
    </row>
    <row r="159" spans="1:7" ht="14.25" customHeight="1" x14ac:dyDescent="0.25">
      <c r="A159" s="344" t="s">
        <v>245</v>
      </c>
      <c r="B159" s="186">
        <v>2016</v>
      </c>
      <c r="C159" s="56">
        <f>SUM(C163+C171+C167+C175+C179+C183+C187+C191)</f>
        <v>349</v>
      </c>
      <c r="D159" s="56">
        <f>SUM(D163+D171+D167+D175+D179+D183+D187+D191)</f>
        <v>335</v>
      </c>
      <c r="E159" s="56">
        <f>SUM(E163+E167+E171+E175+E179+E183+E187+E191)</f>
        <v>355</v>
      </c>
      <c r="F159" s="56"/>
      <c r="G159" s="82">
        <f>SUM(C159:F159)</f>
        <v>1039</v>
      </c>
    </row>
    <row r="160" spans="1:7" ht="13.8" x14ac:dyDescent="0.25">
      <c r="A160" s="345"/>
      <c r="B160" s="211">
        <v>2015</v>
      </c>
      <c r="C160" s="77">
        <f>SUM(C164+C168+C172+C176+C180+C184+C188+C192)</f>
        <v>493</v>
      </c>
      <c r="D160" s="77">
        <f>SUM(D164+D168+D172+D176+D180+D184+D188+D192)</f>
        <v>354</v>
      </c>
      <c r="E160" s="77">
        <f>SUM(E164+E168+E172+E176+E180+E184+E188+E192)</f>
        <v>380</v>
      </c>
      <c r="F160" s="77"/>
      <c r="G160" s="55">
        <f>SUM(C160:E160)</f>
        <v>1227</v>
      </c>
    </row>
    <row r="161" spans="1:7" ht="13.8" x14ac:dyDescent="0.25">
      <c r="A161" s="345"/>
      <c r="B161" s="83" t="s">
        <v>205</v>
      </c>
      <c r="C161" s="84">
        <f>SUM(C159-C160)</f>
        <v>-144</v>
      </c>
      <c r="D161" s="84">
        <f>SUM(D159-D160)</f>
        <v>-19</v>
      </c>
      <c r="E161" s="55">
        <f>SUM(E159-E160)</f>
        <v>-25</v>
      </c>
      <c r="F161" s="84"/>
      <c r="G161" s="84">
        <f>SUM(G159-G160)</f>
        <v>-188</v>
      </c>
    </row>
    <row r="162" spans="1:7" ht="14.4" thickBot="1" x14ac:dyDescent="0.3">
      <c r="A162" s="346"/>
      <c r="B162" s="85" t="s">
        <v>9</v>
      </c>
      <c r="C162" s="86">
        <f>C161/C160</f>
        <v>-0.2920892494929006</v>
      </c>
      <c r="D162" s="86">
        <f>D161/D160</f>
        <v>-5.3672316384180789E-2</v>
      </c>
      <c r="E162" s="86">
        <f>E161/E160</f>
        <v>-6.5789473684210523E-2</v>
      </c>
      <c r="F162" s="86"/>
      <c r="G162" s="86">
        <f>G161/G160</f>
        <v>-0.15321923390383049</v>
      </c>
    </row>
    <row r="163" spans="1:7" ht="14.25" customHeight="1" x14ac:dyDescent="0.25">
      <c r="A163" s="344" t="s">
        <v>246</v>
      </c>
      <c r="B163" s="186">
        <v>2016</v>
      </c>
      <c r="C163" s="82">
        <v>7</v>
      </c>
      <c r="D163" s="82">
        <v>8</v>
      </c>
      <c r="E163" s="82">
        <v>8</v>
      </c>
      <c r="F163" s="82"/>
      <c r="G163" s="82">
        <f>SUM(C163:F163)</f>
        <v>23</v>
      </c>
    </row>
    <row r="164" spans="1:7" ht="13.8" x14ac:dyDescent="0.25">
      <c r="A164" s="345"/>
      <c r="B164" s="211">
        <v>2015</v>
      </c>
      <c r="C164" s="55">
        <v>6</v>
      </c>
      <c r="D164" s="55">
        <v>4</v>
      </c>
      <c r="E164" s="55">
        <v>9</v>
      </c>
      <c r="F164" s="55"/>
      <c r="G164" s="55">
        <f>SUM(C164:F164)</f>
        <v>19</v>
      </c>
    </row>
    <row r="165" spans="1:7" ht="13.8" x14ac:dyDescent="0.25">
      <c r="A165" s="345"/>
      <c r="B165" s="83" t="s">
        <v>205</v>
      </c>
      <c r="C165" s="84">
        <f>SUM(C163-C164)</f>
        <v>1</v>
      </c>
      <c r="D165" s="84">
        <f>SUM(D163-D164)</f>
        <v>4</v>
      </c>
      <c r="E165" s="55">
        <f>SUM(E163-E164)</f>
        <v>-1</v>
      </c>
      <c r="F165" s="84"/>
      <c r="G165" s="84">
        <f>SUM(G163-G164)</f>
        <v>4</v>
      </c>
    </row>
    <row r="166" spans="1:7" ht="14.4" thickBot="1" x14ac:dyDescent="0.3">
      <c r="A166" s="346"/>
      <c r="B166" s="85" t="s">
        <v>9</v>
      </c>
      <c r="C166" s="86">
        <f>C165/C164</f>
        <v>0.16666666666666666</v>
      </c>
      <c r="D166" s="86">
        <f>D165/D164</f>
        <v>1</v>
      </c>
      <c r="E166" s="86">
        <f>E165/E164</f>
        <v>-0.1111111111111111</v>
      </c>
      <c r="F166" s="86"/>
      <c r="G166" s="86">
        <f>G165/G164</f>
        <v>0.21052631578947367</v>
      </c>
    </row>
    <row r="167" spans="1:7" ht="14.25" customHeight="1" x14ac:dyDescent="0.25">
      <c r="A167" s="344" t="s">
        <v>247</v>
      </c>
      <c r="B167" s="186">
        <v>2016</v>
      </c>
      <c r="C167" s="56">
        <v>1</v>
      </c>
      <c r="D167" s="56">
        <v>1</v>
      </c>
      <c r="E167" s="56">
        <v>4</v>
      </c>
      <c r="F167" s="56"/>
      <c r="G167" s="56">
        <f>SUM(C167:F167)</f>
        <v>6</v>
      </c>
    </row>
    <row r="168" spans="1:7" ht="13.8" x14ac:dyDescent="0.25">
      <c r="A168" s="345"/>
      <c r="B168" s="211">
        <v>2015</v>
      </c>
      <c r="C168" s="55">
        <v>2</v>
      </c>
      <c r="D168" s="55">
        <v>4</v>
      </c>
      <c r="E168" s="55">
        <v>1</v>
      </c>
      <c r="F168" s="55"/>
      <c r="G168" s="55">
        <f>SUM(C168:F168)</f>
        <v>7</v>
      </c>
    </row>
    <row r="169" spans="1:7" ht="13.8" x14ac:dyDescent="0.25">
      <c r="A169" s="345"/>
      <c r="B169" s="87" t="s">
        <v>205</v>
      </c>
      <c r="C169" s="84">
        <f>SUM(C167-C168)</f>
        <v>-1</v>
      </c>
      <c r="D169" s="84">
        <f>SUM(D167-D168)</f>
        <v>-3</v>
      </c>
      <c r="E169" s="55">
        <f>SUM(E167-E168)</f>
        <v>3</v>
      </c>
      <c r="F169" s="84"/>
      <c r="G169" s="84">
        <f>SUM(G167-G168)</f>
        <v>-1</v>
      </c>
    </row>
    <row r="170" spans="1:7" ht="14.4" thickBot="1" x14ac:dyDescent="0.3">
      <c r="A170" s="346"/>
      <c r="B170" s="85" t="s">
        <v>9</v>
      </c>
      <c r="C170" s="86">
        <f>C169/C168</f>
        <v>-0.5</v>
      </c>
      <c r="D170" s="86">
        <f>D169/D168</f>
        <v>-0.75</v>
      </c>
      <c r="E170" s="86">
        <f>E169/E168</f>
        <v>3</v>
      </c>
      <c r="F170" s="86"/>
      <c r="G170" s="86">
        <f>G169/G168</f>
        <v>-0.14285714285714285</v>
      </c>
    </row>
    <row r="171" spans="1:7" ht="14.25" customHeight="1" x14ac:dyDescent="0.25">
      <c r="A171" s="352" t="s">
        <v>248</v>
      </c>
      <c r="B171" s="186">
        <v>2016</v>
      </c>
      <c r="C171" s="56">
        <v>0</v>
      </c>
      <c r="D171" s="56">
        <v>0</v>
      </c>
      <c r="E171" s="56">
        <v>0</v>
      </c>
      <c r="F171" s="56"/>
      <c r="G171" s="56">
        <f>SUM(C171:F171)</f>
        <v>0</v>
      </c>
    </row>
    <row r="172" spans="1:7" ht="14.25" customHeight="1" x14ac:dyDescent="0.25">
      <c r="A172" s="353"/>
      <c r="B172" s="211">
        <v>2015</v>
      </c>
      <c r="C172" s="55">
        <v>0</v>
      </c>
      <c r="D172" s="55">
        <v>0</v>
      </c>
      <c r="E172" s="55">
        <v>0</v>
      </c>
      <c r="F172" s="55"/>
      <c r="G172" s="55">
        <f>SUM(C172:F172)</f>
        <v>0</v>
      </c>
    </row>
    <row r="173" spans="1:7" ht="14.25" customHeight="1" x14ac:dyDescent="0.25">
      <c r="A173" s="353"/>
      <c r="B173" s="87" t="s">
        <v>205</v>
      </c>
      <c r="C173" s="84">
        <f>SUM(C171-C172)</f>
        <v>0</v>
      </c>
      <c r="D173" s="84">
        <f>SUM(D171-D172)</f>
        <v>0</v>
      </c>
      <c r="E173" s="55">
        <f>SUM(E171-E172)</f>
        <v>0</v>
      </c>
      <c r="F173" s="84"/>
      <c r="G173" s="84">
        <f>SUM(G171-G172)</f>
        <v>0</v>
      </c>
    </row>
    <row r="174" spans="1:7" ht="15" customHeight="1" thickBot="1" x14ac:dyDescent="0.3">
      <c r="A174" s="354"/>
      <c r="B174" s="85" t="s">
        <v>9</v>
      </c>
      <c r="C174" s="86">
        <v>0</v>
      </c>
      <c r="D174" s="86">
        <v>0</v>
      </c>
      <c r="E174" s="86">
        <v>0</v>
      </c>
      <c r="F174" s="86"/>
      <c r="G174" s="86">
        <v>0</v>
      </c>
    </row>
    <row r="175" spans="1:7" ht="14.25" customHeight="1" x14ac:dyDescent="0.25">
      <c r="A175" s="344" t="s">
        <v>249</v>
      </c>
      <c r="B175" s="186">
        <v>2016</v>
      </c>
      <c r="C175" s="56">
        <v>40</v>
      </c>
      <c r="D175" s="56">
        <v>33</v>
      </c>
      <c r="E175" s="56">
        <v>20</v>
      </c>
      <c r="F175" s="56"/>
      <c r="G175" s="56">
        <f>SUM(C175:F175)</f>
        <v>93</v>
      </c>
    </row>
    <row r="176" spans="1:7" ht="15.75" customHeight="1" x14ac:dyDescent="0.25">
      <c r="A176" s="345"/>
      <c r="B176" s="211">
        <v>2015</v>
      </c>
      <c r="C176" s="55">
        <v>47</v>
      </c>
      <c r="D176" s="55">
        <v>37</v>
      </c>
      <c r="E176" s="55">
        <v>40</v>
      </c>
      <c r="F176" s="55"/>
      <c r="G176" s="55">
        <f>SUM(C176:F176)</f>
        <v>124</v>
      </c>
    </row>
    <row r="177" spans="1:7" ht="13.8" x14ac:dyDescent="0.25">
      <c r="A177" s="345"/>
      <c r="B177" s="87" t="s">
        <v>205</v>
      </c>
      <c r="C177" s="84">
        <f>SUM(C175-C176)</f>
        <v>-7</v>
      </c>
      <c r="D177" s="84">
        <f>SUM(D175-D176)</f>
        <v>-4</v>
      </c>
      <c r="E177" s="55">
        <f>SUM(E175-E176)</f>
        <v>-20</v>
      </c>
      <c r="F177" s="84"/>
      <c r="G177" s="84">
        <f>SUM(G175-G176)</f>
        <v>-31</v>
      </c>
    </row>
    <row r="178" spans="1:7" ht="14.25" customHeight="1" thickBot="1" x14ac:dyDescent="0.3">
      <c r="A178" s="346"/>
      <c r="B178" s="85" t="s">
        <v>9</v>
      </c>
      <c r="C178" s="86">
        <f>C177/C176</f>
        <v>-0.14893617021276595</v>
      </c>
      <c r="D178" s="86">
        <f>D177/D176</f>
        <v>-0.10810810810810811</v>
      </c>
      <c r="E178" s="86">
        <f>E177/E176</f>
        <v>-0.5</v>
      </c>
      <c r="F178" s="86"/>
      <c r="G178" s="86">
        <f>G177/G176</f>
        <v>-0.25</v>
      </c>
    </row>
    <row r="179" spans="1:7" ht="14.25" customHeight="1" x14ac:dyDescent="0.25">
      <c r="A179" s="344" t="s">
        <v>250</v>
      </c>
      <c r="B179" s="186">
        <v>2016</v>
      </c>
      <c r="C179" s="56">
        <v>19</v>
      </c>
      <c r="D179" s="56">
        <v>31</v>
      </c>
      <c r="E179" s="56">
        <v>39</v>
      </c>
      <c r="F179" s="56"/>
      <c r="G179" s="56">
        <f>SUM(C179:F179)</f>
        <v>89</v>
      </c>
    </row>
    <row r="180" spans="1:7" ht="13.8" x14ac:dyDescent="0.25">
      <c r="A180" s="345"/>
      <c r="B180" s="211">
        <v>2015</v>
      </c>
      <c r="C180" s="55">
        <v>30</v>
      </c>
      <c r="D180" s="55">
        <v>19</v>
      </c>
      <c r="E180" s="55">
        <v>24</v>
      </c>
      <c r="F180" s="55"/>
      <c r="G180" s="55">
        <f>SUM(C180:F180)</f>
        <v>73</v>
      </c>
    </row>
    <row r="181" spans="1:7" ht="13.8" x14ac:dyDescent="0.25">
      <c r="A181" s="345"/>
      <c r="B181" s="87" t="s">
        <v>205</v>
      </c>
      <c r="C181" s="84">
        <f>SUM(C179-C180)</f>
        <v>-11</v>
      </c>
      <c r="D181" s="84">
        <f>SUM(D179-D180)</f>
        <v>12</v>
      </c>
      <c r="E181" s="55">
        <f>SUM(E179-E180)</f>
        <v>15</v>
      </c>
      <c r="F181" s="84"/>
      <c r="G181" s="84">
        <f>SUM(G179-G180)</f>
        <v>16</v>
      </c>
    </row>
    <row r="182" spans="1:7" ht="14.25" customHeight="1" thickBot="1" x14ac:dyDescent="0.3">
      <c r="A182" s="346"/>
      <c r="B182" s="85" t="s">
        <v>9</v>
      </c>
      <c r="C182" s="86">
        <f>C181/C180</f>
        <v>-0.36666666666666664</v>
      </c>
      <c r="D182" s="86">
        <f>D181/D180</f>
        <v>0.63157894736842102</v>
      </c>
      <c r="E182" s="86">
        <f>E181/E180</f>
        <v>0.625</v>
      </c>
      <c r="F182" s="86"/>
      <c r="G182" s="86">
        <f>G181/G180</f>
        <v>0.21917808219178081</v>
      </c>
    </row>
    <row r="183" spans="1:7" ht="14.25" customHeight="1" x14ac:dyDescent="0.25">
      <c r="A183" s="355" t="s">
        <v>251</v>
      </c>
      <c r="B183" s="186">
        <v>2016</v>
      </c>
      <c r="C183" s="56">
        <v>114</v>
      </c>
      <c r="D183" s="56">
        <v>87</v>
      </c>
      <c r="E183" s="56">
        <v>115</v>
      </c>
      <c r="F183" s="56"/>
      <c r="G183" s="56">
        <f>SUM(C183:F183)</f>
        <v>316</v>
      </c>
    </row>
    <row r="184" spans="1:7" ht="13.8" x14ac:dyDescent="0.25">
      <c r="A184" s="345"/>
      <c r="B184" s="211">
        <v>2015</v>
      </c>
      <c r="C184" s="55">
        <v>166</v>
      </c>
      <c r="D184" s="55">
        <v>101</v>
      </c>
      <c r="E184" s="55">
        <v>104</v>
      </c>
      <c r="F184" s="55"/>
      <c r="G184" s="55">
        <f>SUM(C184:F184)</f>
        <v>371</v>
      </c>
    </row>
    <row r="185" spans="1:7" ht="13.8" x14ac:dyDescent="0.25">
      <c r="A185" s="345"/>
      <c r="B185" s="87" t="s">
        <v>205</v>
      </c>
      <c r="C185" s="84">
        <f>SUM(C183-C184)</f>
        <v>-52</v>
      </c>
      <c r="D185" s="84">
        <f>SUM(D183-D184)</f>
        <v>-14</v>
      </c>
      <c r="E185" s="55">
        <f>SUM(E183-E184)</f>
        <v>11</v>
      </c>
      <c r="F185" s="84"/>
      <c r="G185" s="84">
        <f>SUM(G183-G184)</f>
        <v>-55</v>
      </c>
    </row>
    <row r="186" spans="1:7" ht="14.25" customHeight="1" thickBot="1" x14ac:dyDescent="0.3">
      <c r="A186" s="346"/>
      <c r="B186" s="85" t="s">
        <v>9</v>
      </c>
      <c r="C186" s="86">
        <f>C185/C184</f>
        <v>-0.31325301204819278</v>
      </c>
      <c r="D186" s="86">
        <f>D185/D184</f>
        <v>-0.13861386138613863</v>
      </c>
      <c r="E186" s="86">
        <f>E185/E184</f>
        <v>0.10576923076923077</v>
      </c>
      <c r="F186" s="86"/>
      <c r="G186" s="86">
        <f>G185/G184</f>
        <v>-0.14824797843665768</v>
      </c>
    </row>
    <row r="187" spans="1:7" ht="14.25" customHeight="1" x14ac:dyDescent="0.25">
      <c r="A187" s="344" t="s">
        <v>252</v>
      </c>
      <c r="B187" s="186">
        <v>2016</v>
      </c>
      <c r="C187" s="56">
        <v>154</v>
      </c>
      <c r="D187" s="56">
        <v>161</v>
      </c>
      <c r="E187" s="56">
        <v>151</v>
      </c>
      <c r="F187" s="56"/>
      <c r="G187" s="56">
        <f>SUM(C187:F187)</f>
        <v>466</v>
      </c>
    </row>
    <row r="188" spans="1:7" ht="13.8" x14ac:dyDescent="0.25">
      <c r="A188" s="345"/>
      <c r="B188" s="211">
        <v>2015</v>
      </c>
      <c r="C188" s="55">
        <v>222</v>
      </c>
      <c r="D188" s="55">
        <v>170</v>
      </c>
      <c r="E188" s="55">
        <v>187</v>
      </c>
      <c r="F188" s="55"/>
      <c r="G188" s="55">
        <f>SUM(C188:F188)</f>
        <v>579</v>
      </c>
    </row>
    <row r="189" spans="1:7" ht="13.8" x14ac:dyDescent="0.25">
      <c r="A189" s="345"/>
      <c r="B189" s="87" t="s">
        <v>205</v>
      </c>
      <c r="C189" s="84">
        <f>SUM(C187-C188)</f>
        <v>-68</v>
      </c>
      <c r="D189" s="84">
        <f>SUM(D187-D188)</f>
        <v>-9</v>
      </c>
      <c r="E189" s="55">
        <f>SUM(E187-E188)</f>
        <v>-36</v>
      </c>
      <c r="F189" s="84"/>
      <c r="G189" s="84">
        <f>SUM(G187-G188)</f>
        <v>-113</v>
      </c>
    </row>
    <row r="190" spans="1:7" ht="14.25" customHeight="1" thickBot="1" x14ac:dyDescent="0.3">
      <c r="A190" s="346"/>
      <c r="B190" s="85" t="s">
        <v>9</v>
      </c>
      <c r="C190" s="86">
        <f>C189/C188</f>
        <v>-0.30630630630630629</v>
      </c>
      <c r="D190" s="86">
        <f>D189/D188</f>
        <v>-5.2941176470588235E-2</v>
      </c>
      <c r="E190" s="86">
        <f>E189/E188</f>
        <v>-0.19251336898395721</v>
      </c>
      <c r="F190" s="86"/>
      <c r="G190" s="86">
        <f>G189/G188</f>
        <v>-0.19516407599309155</v>
      </c>
    </row>
    <row r="191" spans="1:7" ht="14.25" customHeight="1" x14ac:dyDescent="0.25">
      <c r="A191" s="344" t="s">
        <v>253</v>
      </c>
      <c r="B191" s="186">
        <v>2016</v>
      </c>
      <c r="C191" s="56">
        <v>14</v>
      </c>
      <c r="D191" s="56">
        <v>14</v>
      </c>
      <c r="E191" s="56">
        <v>18</v>
      </c>
      <c r="F191" s="56"/>
      <c r="G191" s="56">
        <f>SUM(C191:F191)</f>
        <v>46</v>
      </c>
    </row>
    <row r="192" spans="1:7" ht="13.8" x14ac:dyDescent="0.25">
      <c r="A192" s="345"/>
      <c r="B192" s="211">
        <v>2015</v>
      </c>
      <c r="C192" s="55">
        <v>20</v>
      </c>
      <c r="D192" s="55">
        <v>19</v>
      </c>
      <c r="E192" s="55">
        <v>15</v>
      </c>
      <c r="F192" s="55"/>
      <c r="G192" s="55">
        <f>SUM(C192:F192)</f>
        <v>54</v>
      </c>
    </row>
    <row r="193" spans="1:7" ht="13.8" x14ac:dyDescent="0.25">
      <c r="A193" s="345"/>
      <c r="B193" s="87" t="s">
        <v>205</v>
      </c>
      <c r="C193" s="84">
        <f>SUM(C191-C192)</f>
        <v>-6</v>
      </c>
      <c r="D193" s="84">
        <f>SUM(D191-D192)</f>
        <v>-5</v>
      </c>
      <c r="E193" s="55">
        <f>SUM(E191-E192)</f>
        <v>3</v>
      </c>
      <c r="F193" s="84"/>
      <c r="G193" s="84">
        <f>SUM(G191-G192)</f>
        <v>-8</v>
      </c>
    </row>
    <row r="194" spans="1:7" ht="14.25" customHeight="1" thickBot="1" x14ac:dyDescent="0.3">
      <c r="A194" s="346"/>
      <c r="B194" s="85" t="s">
        <v>9</v>
      </c>
      <c r="C194" s="86">
        <f>C193/C192</f>
        <v>-0.3</v>
      </c>
      <c r="D194" s="86">
        <f>D193/D192</f>
        <v>-0.26315789473684209</v>
      </c>
      <c r="E194" s="86">
        <f>E193/E192</f>
        <v>0.2</v>
      </c>
      <c r="F194" s="86"/>
      <c r="G194" s="86">
        <f>G193/G192</f>
        <v>-0.14814814814814814</v>
      </c>
    </row>
    <row r="195" spans="1:7" ht="13.8" thickBot="1" x14ac:dyDescent="0.3">
      <c r="G195" s="73"/>
    </row>
    <row r="196" spans="1:7" ht="15.75" customHeight="1" thickBot="1" x14ac:dyDescent="0.35">
      <c r="A196" s="78"/>
      <c r="C196" s="349"/>
      <c r="D196" s="350"/>
      <c r="E196" s="350"/>
      <c r="F196" s="351"/>
      <c r="G196" s="344" t="s">
        <v>49</v>
      </c>
    </row>
    <row r="197" spans="1:7" ht="16.2" thickBot="1" x14ac:dyDescent="0.35">
      <c r="A197" s="78" t="s">
        <v>234</v>
      </c>
      <c r="B197" s="79" t="s">
        <v>191</v>
      </c>
      <c r="C197" s="80" t="s">
        <v>241</v>
      </c>
      <c r="D197" s="80" t="s">
        <v>242</v>
      </c>
      <c r="E197" s="80" t="s">
        <v>243</v>
      </c>
      <c r="F197" s="80" t="s">
        <v>244</v>
      </c>
      <c r="G197" s="346"/>
    </row>
    <row r="198" spans="1:7" ht="14.25" customHeight="1" x14ac:dyDescent="0.25">
      <c r="A198" s="344" t="s">
        <v>245</v>
      </c>
      <c r="B198" s="186">
        <v>2016</v>
      </c>
      <c r="C198" s="56">
        <f>SUM(C202+C210+C206+C214+C218+C222+C226+C230)</f>
        <v>646</v>
      </c>
      <c r="D198" s="56">
        <f>SUM(D202+D210+D206+D214+D218+D222+D226+D230)</f>
        <v>551</v>
      </c>
      <c r="E198" s="56">
        <f>SUM(E202+E206+E210+E214+E218+E222+E226+E230)</f>
        <v>475</v>
      </c>
      <c r="F198" s="56"/>
      <c r="G198" s="82">
        <f>SUM(C198:F198)</f>
        <v>1672</v>
      </c>
    </row>
    <row r="199" spans="1:7" ht="13.8" x14ac:dyDescent="0.25">
      <c r="A199" s="345"/>
      <c r="B199" s="211">
        <v>2015</v>
      </c>
      <c r="C199" s="77">
        <f>SUM(C203,C207,C211,C215,C219,C223,C227,C231)</f>
        <v>610</v>
      </c>
      <c r="D199" s="77">
        <f>SUM(D203+D207+D211+D215+D219+D223+D227+D231)</f>
        <v>616</v>
      </c>
      <c r="E199" s="77">
        <f>SUM(E203+E207+E211+E215+E219+E223+E227+E231)</f>
        <v>571</v>
      </c>
      <c r="F199" s="77"/>
      <c r="G199" s="55">
        <f>SUM(C199:F199)</f>
        <v>1797</v>
      </c>
    </row>
    <row r="200" spans="1:7" ht="13.8" x14ac:dyDescent="0.25">
      <c r="A200" s="345"/>
      <c r="B200" s="87" t="s">
        <v>205</v>
      </c>
      <c r="C200" s="84">
        <f>SUM(C198-C199)</f>
        <v>36</v>
      </c>
      <c r="D200" s="84">
        <f>SUM(D198-D199)</f>
        <v>-65</v>
      </c>
      <c r="E200" s="55">
        <f>SUM(E198-E199)</f>
        <v>-96</v>
      </c>
      <c r="F200" s="84"/>
      <c r="G200" s="84">
        <f>SUM(G198-G199)</f>
        <v>-125</v>
      </c>
    </row>
    <row r="201" spans="1:7" ht="14.4" thickBot="1" x14ac:dyDescent="0.3">
      <c r="A201" s="346"/>
      <c r="B201" s="85" t="s">
        <v>9</v>
      </c>
      <c r="C201" s="86">
        <f>C200/C199</f>
        <v>5.9016393442622953E-2</v>
      </c>
      <c r="D201" s="86">
        <f>D200/D199</f>
        <v>-0.10551948051948051</v>
      </c>
      <c r="E201" s="86">
        <f>E200/E199</f>
        <v>-0.1681260945709282</v>
      </c>
      <c r="F201" s="86"/>
      <c r="G201" s="86">
        <f>G200/G199</f>
        <v>-6.9560378408458537E-2</v>
      </c>
    </row>
    <row r="202" spans="1:7" ht="14.25" customHeight="1" x14ac:dyDescent="0.25">
      <c r="A202" s="344" t="s">
        <v>246</v>
      </c>
      <c r="B202" s="186">
        <v>2016</v>
      </c>
      <c r="C202" s="82">
        <v>5</v>
      </c>
      <c r="D202" s="82">
        <v>7</v>
      </c>
      <c r="E202" s="82">
        <v>7</v>
      </c>
      <c r="F202" s="82"/>
      <c r="G202" s="82">
        <f>SUM(C202:F202)</f>
        <v>19</v>
      </c>
    </row>
    <row r="203" spans="1:7" ht="13.8" x14ac:dyDescent="0.25">
      <c r="A203" s="345"/>
      <c r="B203" s="211">
        <v>2015</v>
      </c>
      <c r="C203" s="55">
        <v>5</v>
      </c>
      <c r="D203" s="55">
        <v>2</v>
      </c>
      <c r="E203" s="55">
        <v>6</v>
      </c>
      <c r="F203" s="55"/>
      <c r="G203" s="55">
        <f>SUM(C203:F203)</f>
        <v>13</v>
      </c>
    </row>
    <row r="204" spans="1:7" ht="13.8" x14ac:dyDescent="0.25">
      <c r="A204" s="345"/>
      <c r="B204" s="87" t="s">
        <v>205</v>
      </c>
      <c r="C204" s="84">
        <f>SUM(C202-C203)</f>
        <v>0</v>
      </c>
      <c r="D204" s="84">
        <f>SUM(D202-D203)</f>
        <v>5</v>
      </c>
      <c r="E204" s="55">
        <f>SUM(E202-E203)</f>
        <v>1</v>
      </c>
      <c r="F204" s="84"/>
      <c r="G204" s="84">
        <f>SUM(G202-G203)</f>
        <v>6</v>
      </c>
    </row>
    <row r="205" spans="1:7" ht="14.4" thickBot="1" x14ac:dyDescent="0.3">
      <c r="A205" s="346"/>
      <c r="B205" s="85" t="s">
        <v>9</v>
      </c>
      <c r="C205" s="86">
        <f>C204/C203</f>
        <v>0</v>
      </c>
      <c r="D205" s="86">
        <f>D204/D203</f>
        <v>2.5</v>
      </c>
      <c r="E205" s="86">
        <f>E204/E203</f>
        <v>0.16666666666666666</v>
      </c>
      <c r="F205" s="86"/>
      <c r="G205" s="86">
        <f>G204/G203</f>
        <v>0.46153846153846156</v>
      </c>
    </row>
    <row r="206" spans="1:7" ht="14.25" customHeight="1" x14ac:dyDescent="0.25">
      <c r="A206" s="344" t="s">
        <v>247</v>
      </c>
      <c r="B206" s="186">
        <v>2016</v>
      </c>
      <c r="C206" s="56">
        <v>4</v>
      </c>
      <c r="D206" s="56">
        <v>3</v>
      </c>
      <c r="E206" s="56">
        <v>0</v>
      </c>
      <c r="F206" s="56"/>
      <c r="G206" s="56">
        <f>SUM(C206:F206)</f>
        <v>7</v>
      </c>
    </row>
    <row r="207" spans="1:7" ht="13.8" x14ac:dyDescent="0.25">
      <c r="A207" s="345"/>
      <c r="B207" s="211">
        <v>2015</v>
      </c>
      <c r="C207" s="55">
        <v>2</v>
      </c>
      <c r="D207" s="55">
        <v>2</v>
      </c>
      <c r="E207" s="55">
        <v>6</v>
      </c>
      <c r="F207" s="55"/>
      <c r="G207" s="55">
        <f>SUM(C207:F207)</f>
        <v>10</v>
      </c>
    </row>
    <row r="208" spans="1:7" ht="13.8" x14ac:dyDescent="0.25">
      <c r="A208" s="345"/>
      <c r="B208" s="87" t="s">
        <v>205</v>
      </c>
      <c r="C208" s="84">
        <f>SUM(C206-C207)</f>
        <v>2</v>
      </c>
      <c r="D208" s="84">
        <f>SUM(D206-D207)</f>
        <v>1</v>
      </c>
      <c r="E208" s="55">
        <f>SUM(E206-E207)</f>
        <v>-6</v>
      </c>
      <c r="F208" s="84"/>
      <c r="G208" s="84">
        <f>SUM(G206-G207)</f>
        <v>-3</v>
      </c>
    </row>
    <row r="209" spans="1:7" ht="14.4" thickBot="1" x14ac:dyDescent="0.3">
      <c r="A209" s="346"/>
      <c r="B209" s="85" t="s">
        <v>9</v>
      </c>
      <c r="C209" s="86">
        <f>C208/C207</f>
        <v>1</v>
      </c>
      <c r="D209" s="86">
        <f>D208/D207</f>
        <v>0.5</v>
      </c>
      <c r="E209" s="86">
        <f>E208/E207</f>
        <v>-1</v>
      </c>
      <c r="F209" s="86"/>
      <c r="G209" s="86">
        <f>G208/G207</f>
        <v>-0.3</v>
      </c>
    </row>
    <row r="210" spans="1:7" ht="14.25" customHeight="1" x14ac:dyDescent="0.25">
      <c r="A210" s="352" t="s">
        <v>248</v>
      </c>
      <c r="B210" s="186">
        <v>2016</v>
      </c>
      <c r="C210" s="56">
        <v>0</v>
      </c>
      <c r="D210" s="56">
        <v>0</v>
      </c>
      <c r="E210" s="56">
        <v>0</v>
      </c>
      <c r="F210" s="56"/>
      <c r="G210" s="56">
        <f>SUM(C210:F210)</f>
        <v>0</v>
      </c>
    </row>
    <row r="211" spans="1:7" ht="14.25" customHeight="1" x14ac:dyDescent="0.25">
      <c r="A211" s="353"/>
      <c r="B211" s="211">
        <v>2015</v>
      </c>
      <c r="C211" s="55">
        <v>0</v>
      </c>
      <c r="D211" s="55">
        <v>0</v>
      </c>
      <c r="E211" s="55">
        <v>0</v>
      </c>
      <c r="F211" s="55"/>
      <c r="G211" s="55">
        <f>SUM(C211:F211)</f>
        <v>0</v>
      </c>
    </row>
    <row r="212" spans="1:7" ht="14.25" customHeight="1" x14ac:dyDescent="0.25">
      <c r="A212" s="353"/>
      <c r="B212" s="87" t="s">
        <v>205</v>
      </c>
      <c r="C212" s="84">
        <f>SUM(C210-C211)</f>
        <v>0</v>
      </c>
      <c r="D212" s="84">
        <f>SUM(D210-D211)</f>
        <v>0</v>
      </c>
      <c r="E212" s="55">
        <f>SUM(E210-E211)</f>
        <v>0</v>
      </c>
      <c r="F212" s="84"/>
      <c r="G212" s="84">
        <f>SUM(G210-G211)</f>
        <v>0</v>
      </c>
    </row>
    <row r="213" spans="1:7" ht="14.25" customHeight="1" thickBot="1" x14ac:dyDescent="0.3">
      <c r="A213" s="354"/>
      <c r="B213" s="85" t="s">
        <v>9</v>
      </c>
      <c r="C213" s="86">
        <v>0</v>
      </c>
      <c r="D213" s="86">
        <v>0</v>
      </c>
      <c r="E213" s="86">
        <v>0</v>
      </c>
      <c r="F213" s="86"/>
      <c r="G213" s="86">
        <v>0</v>
      </c>
    </row>
    <row r="214" spans="1:7" ht="14.25" customHeight="1" x14ac:dyDescent="0.25">
      <c r="A214" s="344" t="s">
        <v>249</v>
      </c>
      <c r="B214" s="186">
        <v>2016</v>
      </c>
      <c r="C214" s="56">
        <v>31</v>
      </c>
      <c r="D214" s="56">
        <v>42</v>
      </c>
      <c r="E214" s="56">
        <v>19</v>
      </c>
      <c r="F214" s="56"/>
      <c r="G214" s="56">
        <f>SUM(C214:F214)</f>
        <v>92</v>
      </c>
    </row>
    <row r="215" spans="1:7" ht="13.8" x14ac:dyDescent="0.25">
      <c r="A215" s="345"/>
      <c r="B215" s="211">
        <v>2015</v>
      </c>
      <c r="C215" s="55">
        <v>37</v>
      </c>
      <c r="D215" s="55">
        <v>26</v>
      </c>
      <c r="E215" s="55">
        <v>19</v>
      </c>
      <c r="F215" s="55"/>
      <c r="G215" s="55">
        <f>SUM(C215:F215)</f>
        <v>82</v>
      </c>
    </row>
    <row r="216" spans="1:7" ht="13.8" x14ac:dyDescent="0.25">
      <c r="A216" s="345"/>
      <c r="B216" s="87" t="s">
        <v>205</v>
      </c>
      <c r="C216" s="84">
        <f>SUM(C214-C215)</f>
        <v>-6</v>
      </c>
      <c r="D216" s="84">
        <f>SUM(D214-D215)</f>
        <v>16</v>
      </c>
      <c r="E216" s="55">
        <f>SUM(E214-E215)</f>
        <v>0</v>
      </c>
      <c r="F216" s="84"/>
      <c r="G216" s="84">
        <f>SUM(G214-G215)</f>
        <v>10</v>
      </c>
    </row>
    <row r="217" spans="1:7" ht="14.25" customHeight="1" thickBot="1" x14ac:dyDescent="0.3">
      <c r="A217" s="346"/>
      <c r="B217" s="85" t="s">
        <v>9</v>
      </c>
      <c r="C217" s="86">
        <f>C216/C215</f>
        <v>-0.16216216216216217</v>
      </c>
      <c r="D217" s="86">
        <f>D216/D215</f>
        <v>0.61538461538461542</v>
      </c>
      <c r="E217" s="86">
        <f>E216/E215</f>
        <v>0</v>
      </c>
      <c r="F217" s="86"/>
      <c r="G217" s="86">
        <f>G216/G215</f>
        <v>0.12195121951219512</v>
      </c>
    </row>
    <row r="218" spans="1:7" ht="14.25" customHeight="1" x14ac:dyDescent="0.25">
      <c r="A218" s="344" t="s">
        <v>250</v>
      </c>
      <c r="B218" s="186">
        <v>2016</v>
      </c>
      <c r="C218" s="56">
        <v>71</v>
      </c>
      <c r="D218" s="56">
        <v>76</v>
      </c>
      <c r="E218" s="56">
        <v>62</v>
      </c>
      <c r="F218" s="56"/>
      <c r="G218" s="56">
        <f>SUM(C218:F218)</f>
        <v>209</v>
      </c>
    </row>
    <row r="219" spans="1:7" ht="13.8" x14ac:dyDescent="0.25">
      <c r="A219" s="345"/>
      <c r="B219" s="211">
        <v>2015</v>
      </c>
      <c r="C219" s="55">
        <v>65</v>
      </c>
      <c r="D219" s="55">
        <v>58</v>
      </c>
      <c r="E219" s="55">
        <v>57</v>
      </c>
      <c r="F219" s="55"/>
      <c r="G219" s="55">
        <f>SUM(C219:F219)</f>
        <v>180</v>
      </c>
    </row>
    <row r="220" spans="1:7" ht="13.8" x14ac:dyDescent="0.25">
      <c r="A220" s="345"/>
      <c r="B220" s="87" t="s">
        <v>205</v>
      </c>
      <c r="C220" s="84">
        <f>SUM(C218-C219)</f>
        <v>6</v>
      </c>
      <c r="D220" s="84">
        <f>SUM(D218-D219)</f>
        <v>18</v>
      </c>
      <c r="E220" s="55">
        <f>SUM(E218-E219)</f>
        <v>5</v>
      </c>
      <c r="F220" s="84"/>
      <c r="G220" s="84">
        <f>SUM(G218-G219)</f>
        <v>29</v>
      </c>
    </row>
    <row r="221" spans="1:7" ht="14.25" customHeight="1" thickBot="1" x14ac:dyDescent="0.3">
      <c r="A221" s="346"/>
      <c r="B221" s="85" t="s">
        <v>9</v>
      </c>
      <c r="C221" s="86">
        <f>C220/C219</f>
        <v>9.2307692307692313E-2</v>
      </c>
      <c r="D221" s="86">
        <f>D220/D219</f>
        <v>0.31034482758620691</v>
      </c>
      <c r="E221" s="86">
        <f>E220/E219</f>
        <v>8.771929824561403E-2</v>
      </c>
      <c r="F221" s="86"/>
      <c r="G221" s="86">
        <f>G220/G219</f>
        <v>0.16111111111111112</v>
      </c>
    </row>
    <row r="222" spans="1:7" ht="14.25" customHeight="1" x14ac:dyDescent="0.25">
      <c r="A222" s="344" t="s">
        <v>251</v>
      </c>
      <c r="B222" s="186">
        <v>2016</v>
      </c>
      <c r="C222" s="56">
        <v>155</v>
      </c>
      <c r="D222" s="56">
        <v>138</v>
      </c>
      <c r="E222" s="56">
        <v>100</v>
      </c>
      <c r="F222" s="56"/>
      <c r="G222" s="56">
        <f>SUM(C222:F222)</f>
        <v>393</v>
      </c>
    </row>
    <row r="223" spans="1:7" ht="13.8" x14ac:dyDescent="0.25">
      <c r="A223" s="345"/>
      <c r="B223" s="211">
        <v>2015</v>
      </c>
      <c r="C223" s="55">
        <v>174</v>
      </c>
      <c r="D223" s="55">
        <v>167</v>
      </c>
      <c r="E223" s="55">
        <v>193</v>
      </c>
      <c r="F223" s="55"/>
      <c r="G223" s="55">
        <f>SUM(C223:F223)</f>
        <v>534</v>
      </c>
    </row>
    <row r="224" spans="1:7" ht="13.8" x14ac:dyDescent="0.25">
      <c r="A224" s="345"/>
      <c r="B224" s="87" t="s">
        <v>205</v>
      </c>
      <c r="C224" s="84">
        <f>SUM(C222-C223)</f>
        <v>-19</v>
      </c>
      <c r="D224" s="84">
        <f>SUM(D222-D223)</f>
        <v>-29</v>
      </c>
      <c r="E224" s="55">
        <f>SUM(E222-E223)</f>
        <v>-93</v>
      </c>
      <c r="F224" s="84"/>
      <c r="G224" s="84">
        <f>SUM(G222-G223)</f>
        <v>-141</v>
      </c>
    </row>
    <row r="225" spans="1:7" ht="14.25" customHeight="1" thickBot="1" x14ac:dyDescent="0.3">
      <c r="A225" s="346"/>
      <c r="B225" s="85" t="s">
        <v>9</v>
      </c>
      <c r="C225" s="86">
        <f>C224/C223</f>
        <v>-0.10919540229885058</v>
      </c>
      <c r="D225" s="86">
        <f>D224/D223</f>
        <v>-0.17365269461077845</v>
      </c>
      <c r="E225" s="86">
        <f>E224/E223</f>
        <v>-0.48186528497409326</v>
      </c>
      <c r="F225" s="86"/>
      <c r="G225" s="86">
        <f>G224/G223</f>
        <v>-0.2640449438202247</v>
      </c>
    </row>
    <row r="226" spans="1:7" ht="14.25" customHeight="1" x14ac:dyDescent="0.25">
      <c r="A226" s="344" t="s">
        <v>252</v>
      </c>
      <c r="B226" s="186">
        <v>2016</v>
      </c>
      <c r="C226" s="56">
        <v>370</v>
      </c>
      <c r="D226" s="56">
        <v>269</v>
      </c>
      <c r="E226" s="56">
        <v>269</v>
      </c>
      <c r="F226" s="56"/>
      <c r="G226" s="56">
        <f>SUM(C226:F226)</f>
        <v>908</v>
      </c>
    </row>
    <row r="227" spans="1:7" ht="13.8" x14ac:dyDescent="0.25">
      <c r="A227" s="345"/>
      <c r="B227" s="211">
        <v>2015</v>
      </c>
      <c r="C227" s="55">
        <v>299</v>
      </c>
      <c r="D227" s="55">
        <v>326</v>
      </c>
      <c r="E227" s="55">
        <v>273</v>
      </c>
      <c r="F227" s="55"/>
      <c r="G227" s="55">
        <f>SUM(C227:F227)</f>
        <v>898</v>
      </c>
    </row>
    <row r="228" spans="1:7" ht="13.8" x14ac:dyDescent="0.25">
      <c r="A228" s="345"/>
      <c r="B228" s="87" t="s">
        <v>205</v>
      </c>
      <c r="C228" s="84">
        <f>SUM(C226-C227)</f>
        <v>71</v>
      </c>
      <c r="D228" s="84">
        <f>SUM(D226-D227)</f>
        <v>-57</v>
      </c>
      <c r="E228" s="55">
        <f>SUM(E226-E227)</f>
        <v>-4</v>
      </c>
      <c r="F228" s="84"/>
      <c r="G228" s="84">
        <f>SUM(G226-G227)</f>
        <v>10</v>
      </c>
    </row>
    <row r="229" spans="1:7" ht="14.25" customHeight="1" thickBot="1" x14ac:dyDescent="0.3">
      <c r="A229" s="346"/>
      <c r="B229" s="85" t="s">
        <v>9</v>
      </c>
      <c r="C229" s="86">
        <f>C228/C227</f>
        <v>0.23745819397993312</v>
      </c>
      <c r="D229" s="86">
        <f>D228/D227</f>
        <v>-0.17484662576687116</v>
      </c>
      <c r="E229" s="86">
        <f>E228/E227</f>
        <v>-1.4652014652014652E-2</v>
      </c>
      <c r="F229" s="86"/>
      <c r="G229" s="86">
        <f>G228/G227</f>
        <v>1.1135857461024499E-2</v>
      </c>
    </row>
    <row r="230" spans="1:7" ht="14.25" customHeight="1" x14ac:dyDescent="0.25">
      <c r="A230" s="344" t="s">
        <v>253</v>
      </c>
      <c r="B230" s="186">
        <v>2016</v>
      </c>
      <c r="C230" s="56">
        <v>10</v>
      </c>
      <c r="D230" s="56">
        <v>16</v>
      </c>
      <c r="E230" s="56">
        <v>18</v>
      </c>
      <c r="F230" s="56"/>
      <c r="G230" s="56">
        <f>SUM(C230:F230)</f>
        <v>44</v>
      </c>
    </row>
    <row r="231" spans="1:7" ht="13.8" x14ac:dyDescent="0.25">
      <c r="A231" s="345"/>
      <c r="B231" s="211">
        <v>2015</v>
      </c>
      <c r="C231" s="55">
        <v>28</v>
      </c>
      <c r="D231" s="55">
        <v>35</v>
      </c>
      <c r="E231" s="55">
        <v>17</v>
      </c>
      <c r="F231" s="55"/>
      <c r="G231" s="55">
        <f>SUM(C231:F231)</f>
        <v>80</v>
      </c>
    </row>
    <row r="232" spans="1:7" ht="13.8" x14ac:dyDescent="0.25">
      <c r="A232" s="345"/>
      <c r="B232" s="87" t="s">
        <v>205</v>
      </c>
      <c r="C232" s="84">
        <f>SUM(C230-C231)</f>
        <v>-18</v>
      </c>
      <c r="D232" s="84">
        <f>SUM(D230-D231)</f>
        <v>-19</v>
      </c>
      <c r="E232" s="55">
        <f>SUM(E230-E231)</f>
        <v>1</v>
      </c>
      <c r="F232" s="84"/>
      <c r="G232" s="84">
        <f>SUM(G230-G231)</f>
        <v>-36</v>
      </c>
    </row>
    <row r="233" spans="1:7" ht="14.25" customHeight="1" thickBot="1" x14ac:dyDescent="0.3">
      <c r="A233" s="346"/>
      <c r="B233" s="85" t="s">
        <v>9</v>
      </c>
      <c r="C233" s="86">
        <f>C232/C231</f>
        <v>-0.6428571428571429</v>
      </c>
      <c r="D233" s="86">
        <f>D232/D231</f>
        <v>-0.54285714285714282</v>
      </c>
      <c r="E233" s="86">
        <f>E232/E231</f>
        <v>5.8823529411764705E-2</v>
      </c>
      <c r="F233" s="86"/>
      <c r="G233" s="86">
        <f>G232/G231</f>
        <v>-0.45</v>
      </c>
    </row>
    <row r="234" spans="1:7" ht="13.8" thickBot="1" x14ac:dyDescent="0.3">
      <c r="G234" s="73"/>
    </row>
    <row r="235" spans="1:7" ht="15.75" customHeight="1" thickBot="1" x14ac:dyDescent="0.35">
      <c r="A235" s="78"/>
      <c r="C235" s="349" t="s">
        <v>239</v>
      </c>
      <c r="D235" s="350"/>
      <c r="E235" s="350"/>
      <c r="F235" s="351"/>
      <c r="G235" s="250" t="s">
        <v>49</v>
      </c>
    </row>
    <row r="236" spans="1:7" ht="16.2" thickBot="1" x14ac:dyDescent="0.35">
      <c r="A236" s="78" t="s">
        <v>121</v>
      </c>
      <c r="B236" s="79" t="s">
        <v>191</v>
      </c>
      <c r="C236" s="80" t="s">
        <v>241</v>
      </c>
      <c r="D236" s="80" t="s">
        <v>242</v>
      </c>
      <c r="E236" s="80" t="s">
        <v>243</v>
      </c>
      <c r="F236" s="80" t="s">
        <v>244</v>
      </c>
      <c r="G236" s="251"/>
    </row>
    <row r="237" spans="1:7" ht="14.25" customHeight="1" x14ac:dyDescent="0.25">
      <c r="A237" s="344" t="s">
        <v>245</v>
      </c>
      <c r="B237" s="186">
        <v>2016</v>
      </c>
      <c r="C237" s="77">
        <f>SUM(C241+C245+C249+C253+C257+C261+C265+C269)</f>
        <v>943</v>
      </c>
      <c r="D237" s="56">
        <f>SUM(D241+D245+D249+D253+D257+D261+D265+D269)</f>
        <v>779</v>
      </c>
      <c r="E237" s="56">
        <f>SUM(E241+E245+E249+E253+E257+E261+E265+E269)</f>
        <v>951</v>
      </c>
      <c r="F237" s="56"/>
      <c r="G237" s="82">
        <f>SUM(C237:F237)</f>
        <v>2673</v>
      </c>
    </row>
    <row r="238" spans="1:7" ht="13.8" x14ac:dyDescent="0.25">
      <c r="A238" s="345"/>
      <c r="B238" s="211">
        <v>2015</v>
      </c>
      <c r="C238" s="77">
        <f>SUM(C242+C246+C254+C258+C262+C266+C270)</f>
        <v>1024</v>
      </c>
      <c r="D238" s="77">
        <f>SUM(D242+D246+D254+D258+D262+D266+D270)</f>
        <v>978</v>
      </c>
      <c r="E238" s="77">
        <f>SUM(E242+E246+E250+E254+E258+E262+E266+E270)</f>
        <v>921</v>
      </c>
      <c r="F238" s="77"/>
      <c r="G238" s="55">
        <f>SUM(C238:F238)</f>
        <v>2923</v>
      </c>
    </row>
    <row r="239" spans="1:7" ht="13.8" x14ac:dyDescent="0.25">
      <c r="A239" s="345"/>
      <c r="B239" s="83" t="s">
        <v>205</v>
      </c>
      <c r="C239" s="84">
        <f>SUM(C237-C238)</f>
        <v>-81</v>
      </c>
      <c r="D239" s="84">
        <f>SUM(D237-D238)</f>
        <v>-199</v>
      </c>
      <c r="E239" s="55">
        <f>SUM(E237-E238)</f>
        <v>30</v>
      </c>
      <c r="F239" s="84"/>
      <c r="G239" s="84">
        <f>SUM(G237-G238)</f>
        <v>-250</v>
      </c>
    </row>
    <row r="240" spans="1:7" ht="14.4" thickBot="1" x14ac:dyDescent="0.3">
      <c r="A240" s="346"/>
      <c r="B240" s="85" t="s">
        <v>9</v>
      </c>
      <c r="C240" s="86">
        <f>C239/C238</f>
        <v>-7.91015625E-2</v>
      </c>
      <c r="D240" s="86">
        <f>D239/D238</f>
        <v>-0.20347648261758691</v>
      </c>
      <c r="E240" s="86">
        <f>E239/E238</f>
        <v>3.2573289902280131E-2</v>
      </c>
      <c r="F240" s="86"/>
      <c r="G240" s="86">
        <f>G239/G238</f>
        <v>-8.5528566541224774E-2</v>
      </c>
    </row>
    <row r="241" spans="1:7" ht="14.25" customHeight="1" x14ac:dyDescent="0.25">
      <c r="A241" s="344" t="s">
        <v>246</v>
      </c>
      <c r="B241" s="186">
        <v>2016</v>
      </c>
      <c r="C241" s="82">
        <v>15</v>
      </c>
      <c r="D241" s="82">
        <v>13</v>
      </c>
      <c r="E241" s="82">
        <v>18</v>
      </c>
      <c r="F241" s="82"/>
      <c r="G241" s="82">
        <f>SUM(C241:F241)</f>
        <v>46</v>
      </c>
    </row>
    <row r="242" spans="1:7" ht="13.8" x14ac:dyDescent="0.25">
      <c r="A242" s="345"/>
      <c r="B242" s="211">
        <v>2015</v>
      </c>
      <c r="C242" s="55">
        <v>13</v>
      </c>
      <c r="D242" s="55">
        <v>26</v>
      </c>
      <c r="E242" s="55">
        <v>20</v>
      </c>
      <c r="F242" s="55"/>
      <c r="G242" s="55">
        <f>SUM(C242:F242)</f>
        <v>59</v>
      </c>
    </row>
    <row r="243" spans="1:7" ht="13.8" x14ac:dyDescent="0.25">
      <c r="A243" s="345"/>
      <c r="B243" s="87" t="s">
        <v>205</v>
      </c>
      <c r="C243" s="84">
        <f>SUM(C241-C242)</f>
        <v>2</v>
      </c>
      <c r="D243" s="84">
        <f>SUM(D241-D242)</f>
        <v>-13</v>
      </c>
      <c r="E243" s="55">
        <f>SUM(E241-E242)</f>
        <v>-2</v>
      </c>
      <c r="F243" s="84"/>
      <c r="G243" s="84">
        <f>SUM(G241-G242)</f>
        <v>-13</v>
      </c>
    </row>
    <row r="244" spans="1:7" ht="14.4" thickBot="1" x14ac:dyDescent="0.3">
      <c r="A244" s="346"/>
      <c r="B244" s="85" t="s">
        <v>9</v>
      </c>
      <c r="C244" s="86">
        <f>C243/C242</f>
        <v>0.15384615384615385</v>
      </c>
      <c r="D244" s="86">
        <f>D243/D242</f>
        <v>-0.5</v>
      </c>
      <c r="E244" s="86">
        <f>E243/E242</f>
        <v>-0.1</v>
      </c>
      <c r="F244" s="86"/>
      <c r="G244" s="86">
        <f>G243/G242</f>
        <v>-0.22033898305084745</v>
      </c>
    </row>
    <row r="245" spans="1:7" ht="14.25" customHeight="1" x14ac:dyDescent="0.25">
      <c r="A245" s="344" t="s">
        <v>247</v>
      </c>
      <c r="B245" s="186">
        <v>2016</v>
      </c>
      <c r="C245" s="56">
        <v>5</v>
      </c>
      <c r="D245" s="56">
        <v>5</v>
      </c>
      <c r="E245" s="56">
        <v>0</v>
      </c>
      <c r="F245" s="56"/>
      <c r="G245" s="56">
        <f>SUM(C245:F245)</f>
        <v>10</v>
      </c>
    </row>
    <row r="246" spans="1:7" ht="15.75" customHeight="1" x14ac:dyDescent="0.25">
      <c r="A246" s="345"/>
      <c r="B246" s="211">
        <v>2015</v>
      </c>
      <c r="C246" s="55">
        <v>3</v>
      </c>
      <c r="D246" s="55">
        <v>0</v>
      </c>
      <c r="E246" s="55">
        <v>2</v>
      </c>
      <c r="F246" s="55"/>
      <c r="G246" s="55">
        <f>SUM(C246:F246)</f>
        <v>5</v>
      </c>
    </row>
    <row r="247" spans="1:7" ht="13.8" x14ac:dyDescent="0.25">
      <c r="A247" s="345"/>
      <c r="B247" s="87" t="s">
        <v>205</v>
      </c>
      <c r="C247" s="84">
        <f>SUM(C245-C246)</f>
        <v>2</v>
      </c>
      <c r="D247" s="84">
        <f>SUM(D245-D246)</f>
        <v>5</v>
      </c>
      <c r="E247" s="55">
        <f>SUM(E245-E246)</f>
        <v>-2</v>
      </c>
      <c r="F247" s="84"/>
      <c r="G247" s="84">
        <f>SUM(G245-G246)</f>
        <v>5</v>
      </c>
    </row>
    <row r="248" spans="1:7" ht="14.25" customHeight="1" thickBot="1" x14ac:dyDescent="0.3">
      <c r="A248" s="346"/>
      <c r="B248" s="85" t="s">
        <v>9</v>
      </c>
      <c r="C248" s="86">
        <f>C247/C246</f>
        <v>0.66666666666666663</v>
      </c>
      <c r="D248" s="86">
        <v>0</v>
      </c>
      <c r="E248" s="86">
        <f>E247/E246</f>
        <v>-1</v>
      </c>
      <c r="F248" s="86"/>
      <c r="G248" s="86">
        <f>G247/G246</f>
        <v>1</v>
      </c>
    </row>
    <row r="249" spans="1:7" ht="14.25" customHeight="1" x14ac:dyDescent="0.25">
      <c r="A249" s="352" t="s">
        <v>248</v>
      </c>
      <c r="B249" s="186">
        <v>2016</v>
      </c>
      <c r="C249" s="56">
        <v>0</v>
      </c>
      <c r="D249" s="56">
        <v>0</v>
      </c>
      <c r="E249" s="56">
        <v>0</v>
      </c>
      <c r="F249" s="56"/>
      <c r="G249" s="56">
        <f>SUM(C249:F249)</f>
        <v>0</v>
      </c>
    </row>
    <row r="250" spans="1:7" ht="14.25" customHeight="1" x14ac:dyDescent="0.25">
      <c r="A250" s="353"/>
      <c r="B250" s="211">
        <v>2015</v>
      </c>
      <c r="C250" s="55">
        <v>0</v>
      </c>
      <c r="D250" s="55">
        <v>0</v>
      </c>
      <c r="E250" s="55">
        <v>1</v>
      </c>
      <c r="F250" s="55"/>
      <c r="G250" s="55">
        <f>SUM(C250:F250)</f>
        <v>1</v>
      </c>
    </row>
    <row r="251" spans="1:7" ht="14.25" customHeight="1" x14ac:dyDescent="0.25">
      <c r="A251" s="353"/>
      <c r="B251" s="87" t="s">
        <v>205</v>
      </c>
      <c r="C251" s="84">
        <f>SUM(C249-C250)</f>
        <v>0</v>
      </c>
      <c r="D251" s="84">
        <f>SUM(D249-D250)</f>
        <v>0</v>
      </c>
      <c r="E251" s="55">
        <f>SUM(E249-E250)</f>
        <v>-1</v>
      </c>
      <c r="F251" s="84"/>
      <c r="G251" s="84">
        <f>SUM(G249-G250)</f>
        <v>-1</v>
      </c>
    </row>
    <row r="252" spans="1:7" ht="14.25" customHeight="1" thickBot="1" x14ac:dyDescent="0.3">
      <c r="A252" s="354"/>
      <c r="B252" s="85" t="s">
        <v>9</v>
      </c>
      <c r="C252" s="86">
        <v>0</v>
      </c>
      <c r="D252" s="86">
        <v>0</v>
      </c>
      <c r="E252" s="86">
        <f>E251/E250</f>
        <v>-1</v>
      </c>
      <c r="F252" s="86"/>
      <c r="G252" s="86">
        <f>G251/G250</f>
        <v>-1</v>
      </c>
    </row>
    <row r="253" spans="1:7" ht="14.25" customHeight="1" x14ac:dyDescent="0.25">
      <c r="A253" s="344" t="s">
        <v>249</v>
      </c>
      <c r="B253" s="186">
        <v>2016</v>
      </c>
      <c r="C253" s="56">
        <v>104</v>
      </c>
      <c r="D253" s="56">
        <v>58</v>
      </c>
      <c r="E253" s="56">
        <v>65</v>
      </c>
      <c r="F253" s="56"/>
      <c r="G253" s="56">
        <f>SUM(C253:F253)</f>
        <v>227</v>
      </c>
    </row>
    <row r="254" spans="1:7" ht="13.8" x14ac:dyDescent="0.25">
      <c r="A254" s="345"/>
      <c r="B254" s="211">
        <v>2015</v>
      </c>
      <c r="C254" s="55">
        <v>109</v>
      </c>
      <c r="D254" s="55">
        <v>105</v>
      </c>
      <c r="E254" s="55">
        <v>103</v>
      </c>
      <c r="F254" s="55"/>
      <c r="G254" s="55">
        <f>SUM(C254:F254)</f>
        <v>317</v>
      </c>
    </row>
    <row r="255" spans="1:7" ht="13.8" x14ac:dyDescent="0.25">
      <c r="A255" s="345"/>
      <c r="B255" s="87" t="s">
        <v>205</v>
      </c>
      <c r="C255" s="84">
        <f>SUM(C253-C254)</f>
        <v>-5</v>
      </c>
      <c r="D255" s="84">
        <f>SUM(D253-D254)</f>
        <v>-47</v>
      </c>
      <c r="E255" s="55">
        <v>58</v>
      </c>
      <c r="F255" s="84"/>
      <c r="G255" s="84">
        <f>SUM(G253-G254)</f>
        <v>-90</v>
      </c>
    </row>
    <row r="256" spans="1:7" ht="14.25" customHeight="1" thickBot="1" x14ac:dyDescent="0.3">
      <c r="A256" s="346"/>
      <c r="B256" s="85" t="s">
        <v>9</v>
      </c>
      <c r="C256" s="86">
        <f>C255/C254</f>
        <v>-4.5871559633027525E-2</v>
      </c>
      <c r="D256" s="86">
        <f>D255/D254</f>
        <v>-0.44761904761904764</v>
      </c>
      <c r="E256" s="86">
        <v>0.56999999999999995</v>
      </c>
      <c r="F256" s="86"/>
      <c r="G256" s="86">
        <f>G255/G254</f>
        <v>-0.28391167192429023</v>
      </c>
    </row>
    <row r="257" spans="1:7" ht="14.25" customHeight="1" x14ac:dyDescent="0.25">
      <c r="A257" s="344" t="s">
        <v>250</v>
      </c>
      <c r="B257" s="186">
        <v>2016</v>
      </c>
      <c r="C257" s="56">
        <v>58</v>
      </c>
      <c r="D257" s="56">
        <v>52</v>
      </c>
      <c r="E257" s="56">
        <v>58</v>
      </c>
      <c r="F257" s="56"/>
      <c r="G257" s="56">
        <f>SUM(C257:F257)</f>
        <v>168</v>
      </c>
    </row>
    <row r="258" spans="1:7" ht="13.8" x14ac:dyDescent="0.25">
      <c r="A258" s="345"/>
      <c r="B258" s="211">
        <v>2015</v>
      </c>
      <c r="C258" s="55">
        <v>71</v>
      </c>
      <c r="D258" s="55">
        <v>68</v>
      </c>
      <c r="E258" s="55">
        <v>57</v>
      </c>
      <c r="F258" s="55"/>
      <c r="G258" s="55">
        <f>SUM(C258:F258)</f>
        <v>196</v>
      </c>
    </row>
    <row r="259" spans="1:7" ht="13.8" x14ac:dyDescent="0.25">
      <c r="A259" s="345"/>
      <c r="B259" s="87" t="s">
        <v>205</v>
      </c>
      <c r="C259" s="84">
        <f>SUM(C257-C258)</f>
        <v>-13</v>
      </c>
      <c r="D259" s="84">
        <f>SUM(D257-D258)</f>
        <v>-16</v>
      </c>
      <c r="E259" s="55">
        <f>SUM(E257-E258)</f>
        <v>1</v>
      </c>
      <c r="F259" s="84"/>
      <c r="G259" s="84">
        <f>SUM(G257-G258)</f>
        <v>-28</v>
      </c>
    </row>
    <row r="260" spans="1:7" ht="14.25" customHeight="1" thickBot="1" x14ac:dyDescent="0.3">
      <c r="A260" s="346"/>
      <c r="B260" s="85" t="s">
        <v>9</v>
      </c>
      <c r="C260" s="86">
        <f>C259/C258</f>
        <v>-0.18309859154929578</v>
      </c>
      <c r="D260" s="86">
        <f>D259/D258</f>
        <v>-0.23529411764705882</v>
      </c>
      <c r="E260" s="86">
        <f>E259/E258</f>
        <v>1.7543859649122806E-2</v>
      </c>
      <c r="F260" s="86"/>
      <c r="G260" s="86">
        <f>G259/G258</f>
        <v>-0.14285714285714285</v>
      </c>
    </row>
    <row r="261" spans="1:7" ht="14.25" customHeight="1" x14ac:dyDescent="0.25">
      <c r="A261" s="344" t="s">
        <v>251</v>
      </c>
      <c r="B261" s="186">
        <v>2016</v>
      </c>
      <c r="C261" s="56">
        <v>170</v>
      </c>
      <c r="D261" s="56">
        <v>157</v>
      </c>
      <c r="E261" s="56">
        <v>202</v>
      </c>
      <c r="F261" s="56"/>
      <c r="G261" s="56">
        <f>SUM(C261:F261)</f>
        <v>529</v>
      </c>
    </row>
    <row r="262" spans="1:7" ht="13.8" x14ac:dyDescent="0.25">
      <c r="A262" s="345"/>
      <c r="B262" s="211">
        <v>2015</v>
      </c>
      <c r="C262" s="55">
        <v>197</v>
      </c>
      <c r="D262" s="55">
        <v>212</v>
      </c>
      <c r="E262" s="55">
        <v>196</v>
      </c>
      <c r="F262" s="55"/>
      <c r="G262" s="55">
        <f>SUM(C262:F262)</f>
        <v>605</v>
      </c>
    </row>
    <row r="263" spans="1:7" ht="13.8" x14ac:dyDescent="0.25">
      <c r="A263" s="345"/>
      <c r="B263" s="87" t="s">
        <v>205</v>
      </c>
      <c r="C263" s="84">
        <f>SUM(C261-C262)</f>
        <v>-27</v>
      </c>
      <c r="D263" s="84">
        <f>SUM(D261-D262)</f>
        <v>-55</v>
      </c>
      <c r="E263" s="55">
        <f>SUM(E261-E262)</f>
        <v>6</v>
      </c>
      <c r="F263" s="84"/>
      <c r="G263" s="84">
        <f>SUM(G261-G262)</f>
        <v>-76</v>
      </c>
    </row>
    <row r="264" spans="1:7" ht="14.25" customHeight="1" thickBot="1" x14ac:dyDescent="0.3">
      <c r="A264" s="346"/>
      <c r="B264" s="85" t="s">
        <v>9</v>
      </c>
      <c r="C264" s="86">
        <f>C263/C262</f>
        <v>-0.13705583756345177</v>
      </c>
      <c r="D264" s="86">
        <f>D263/D262</f>
        <v>-0.25943396226415094</v>
      </c>
      <c r="E264" s="86">
        <f>E263/E262</f>
        <v>3.0612244897959183E-2</v>
      </c>
      <c r="F264" s="86"/>
      <c r="G264" s="86">
        <f>G263/G262</f>
        <v>-0.12561983471074381</v>
      </c>
    </row>
    <row r="265" spans="1:7" ht="14.25" customHeight="1" thickBot="1" x14ac:dyDescent="0.3">
      <c r="A265" s="344" t="s">
        <v>252</v>
      </c>
      <c r="B265" s="81">
        <v>2016</v>
      </c>
      <c r="C265" s="56">
        <v>515</v>
      </c>
      <c r="D265" s="56">
        <v>429</v>
      </c>
      <c r="E265" s="56">
        <v>516</v>
      </c>
      <c r="F265" s="56"/>
      <c r="G265" s="56">
        <f>SUM(C265:F265)</f>
        <v>1460</v>
      </c>
    </row>
    <row r="266" spans="1:7" ht="13.8" x14ac:dyDescent="0.25">
      <c r="A266" s="345"/>
      <c r="B266" s="81">
        <v>2015</v>
      </c>
      <c r="C266" s="55">
        <v>556</v>
      </c>
      <c r="D266" s="55">
        <v>481</v>
      </c>
      <c r="E266" s="55">
        <v>465</v>
      </c>
      <c r="F266" s="55"/>
      <c r="G266" s="55">
        <f>SUM(C266:F266)</f>
        <v>1502</v>
      </c>
    </row>
    <row r="267" spans="1:7" ht="13.8" x14ac:dyDescent="0.25">
      <c r="A267" s="345"/>
      <c r="B267" s="87" t="s">
        <v>205</v>
      </c>
      <c r="C267" s="84">
        <f>SUM(C265-C266)</f>
        <v>-41</v>
      </c>
      <c r="D267" s="84">
        <f>SUM(D265-D266)</f>
        <v>-52</v>
      </c>
      <c r="E267" s="55">
        <f>SUM(E265-E266)</f>
        <v>51</v>
      </c>
      <c r="F267" s="84"/>
      <c r="G267" s="84">
        <f>SUM(G265-G266)</f>
        <v>-42</v>
      </c>
    </row>
    <row r="268" spans="1:7" ht="14.25" customHeight="1" thickBot="1" x14ac:dyDescent="0.3">
      <c r="A268" s="346"/>
      <c r="B268" s="85" t="s">
        <v>9</v>
      </c>
      <c r="C268" s="86">
        <f>C267/C266</f>
        <v>-7.3741007194244604E-2</v>
      </c>
      <c r="D268" s="86">
        <f>D267/D266</f>
        <v>-0.10810810810810811</v>
      </c>
      <c r="E268" s="86">
        <f>E267/E266</f>
        <v>0.10967741935483871</v>
      </c>
      <c r="F268" s="86"/>
      <c r="G268" s="86">
        <f>G267/G266</f>
        <v>-2.7962716378162451E-2</v>
      </c>
    </row>
    <row r="269" spans="1:7" ht="14.25" customHeight="1" x14ac:dyDescent="0.25">
      <c r="A269" s="344" t="s">
        <v>253</v>
      </c>
      <c r="B269" s="186">
        <v>2016</v>
      </c>
      <c r="C269" s="56">
        <v>76</v>
      </c>
      <c r="D269" s="56">
        <v>65</v>
      </c>
      <c r="E269" s="56">
        <v>92</v>
      </c>
      <c r="F269" s="56"/>
      <c r="G269" s="56">
        <f>SUM(C269:F269)</f>
        <v>233</v>
      </c>
    </row>
    <row r="270" spans="1:7" ht="13.8" x14ac:dyDescent="0.25">
      <c r="A270" s="345"/>
      <c r="B270" s="211">
        <v>2015</v>
      </c>
      <c r="C270" s="55">
        <v>75</v>
      </c>
      <c r="D270" s="55">
        <v>86</v>
      </c>
      <c r="E270" s="55">
        <v>77</v>
      </c>
      <c r="F270" s="55"/>
      <c r="G270" s="55">
        <f>SUM(C270:F270)</f>
        <v>238</v>
      </c>
    </row>
    <row r="271" spans="1:7" ht="13.8" x14ac:dyDescent="0.25">
      <c r="A271" s="345"/>
      <c r="B271" s="87" t="s">
        <v>205</v>
      </c>
      <c r="C271" s="84">
        <f>SUM(C269-C270)</f>
        <v>1</v>
      </c>
      <c r="D271" s="84">
        <f>SUM(D269-D270)</f>
        <v>-21</v>
      </c>
      <c r="E271" s="55">
        <f>SUM(E269-E270)</f>
        <v>15</v>
      </c>
      <c r="F271" s="84"/>
      <c r="G271" s="84">
        <f>SUM(G269-G270)</f>
        <v>-5</v>
      </c>
    </row>
    <row r="272" spans="1:7" ht="14.25" customHeight="1" thickBot="1" x14ac:dyDescent="0.3">
      <c r="A272" s="346"/>
      <c r="B272" s="85" t="s">
        <v>9</v>
      </c>
      <c r="C272" s="86">
        <f>C271/C270</f>
        <v>1.3333333333333334E-2</v>
      </c>
      <c r="D272" s="86">
        <f>D271/D270</f>
        <v>-0.2441860465116279</v>
      </c>
      <c r="E272" s="86">
        <f>E271/E270</f>
        <v>0.19480519480519481</v>
      </c>
      <c r="F272" s="86"/>
      <c r="G272" s="86">
        <f>G271/G270</f>
        <v>-2.100840336134454E-2</v>
      </c>
    </row>
    <row r="273" spans="1:7" ht="13.8" thickBot="1" x14ac:dyDescent="0.3">
      <c r="G273" s="73"/>
    </row>
    <row r="274" spans="1:7" ht="15.75" customHeight="1" thickBot="1" x14ac:dyDescent="0.35">
      <c r="A274" s="78"/>
      <c r="C274" s="349" t="s">
        <v>239</v>
      </c>
      <c r="D274" s="350"/>
      <c r="E274" s="350"/>
      <c r="F274" s="351"/>
      <c r="G274" s="344" t="s">
        <v>49</v>
      </c>
    </row>
    <row r="275" spans="1:7" ht="16.2" thickBot="1" x14ac:dyDescent="0.35">
      <c r="A275" s="78" t="s">
        <v>232</v>
      </c>
      <c r="B275" s="79" t="s">
        <v>191</v>
      </c>
      <c r="C275" s="80" t="s">
        <v>241</v>
      </c>
      <c r="D275" s="80" t="s">
        <v>242</v>
      </c>
      <c r="E275" s="80" t="s">
        <v>243</v>
      </c>
      <c r="F275" s="80" t="s">
        <v>244</v>
      </c>
      <c r="G275" s="346"/>
    </row>
    <row r="276" spans="1:7" ht="14.25" customHeight="1" thickBot="1" x14ac:dyDescent="0.3">
      <c r="A276" s="344" t="s">
        <v>245</v>
      </c>
      <c r="B276" s="81">
        <v>2016</v>
      </c>
      <c r="C276" s="56">
        <f>SUM(C280+C284+C292+C296+C300+C304+C308)</f>
        <v>2641</v>
      </c>
      <c r="D276" s="56">
        <f>SUM(D280+D284+D292+D296+D300+D304+D308)</f>
        <v>2319</v>
      </c>
      <c r="E276" s="56">
        <f>SUM(E280+E284+E288+E292+E296+E300+E304+E308)</f>
        <v>2317</v>
      </c>
      <c r="F276" s="56"/>
      <c r="G276" s="82">
        <f>SUM(C276:F276)</f>
        <v>7277</v>
      </c>
    </row>
    <row r="277" spans="1:7" ht="13.8" x14ac:dyDescent="0.25">
      <c r="A277" s="345"/>
      <c r="B277" s="81">
        <v>2015</v>
      </c>
      <c r="C277" s="77">
        <f>SUM(C281+C285+C293+C297+C301+C305+C309)</f>
        <v>2810</v>
      </c>
      <c r="D277" s="77">
        <f>SUM(D281+D285+D293+D297+D301+D305+D309)</f>
        <v>2579</v>
      </c>
      <c r="E277" s="77">
        <f>SUM(E281+E285+E289+E293+E297+E301+E305+E309)</f>
        <v>2683</v>
      </c>
      <c r="F277" s="77"/>
      <c r="G277" s="55">
        <f>SUM(C277:F277)</f>
        <v>8072</v>
      </c>
    </row>
    <row r="278" spans="1:7" ht="13.8" x14ac:dyDescent="0.25">
      <c r="A278" s="345"/>
      <c r="B278" s="87" t="s">
        <v>205</v>
      </c>
      <c r="C278" s="84">
        <f>SUM(C276-C277)</f>
        <v>-169</v>
      </c>
      <c r="D278" s="84">
        <f>SUM(D276-D277)</f>
        <v>-260</v>
      </c>
      <c r="E278" s="55">
        <f>SUM(E276-E277)</f>
        <v>-366</v>
      </c>
      <c r="F278" s="84"/>
      <c r="G278" s="84">
        <f>SUM(G276-G277)</f>
        <v>-795</v>
      </c>
    </row>
    <row r="279" spans="1:7" ht="14.4" thickBot="1" x14ac:dyDescent="0.3">
      <c r="A279" s="346"/>
      <c r="B279" s="85" t="s">
        <v>9</v>
      </c>
      <c r="C279" s="86">
        <f>C278/C277</f>
        <v>-6.0142348754448398E-2</v>
      </c>
      <c r="D279" s="86">
        <f>D278/D277</f>
        <v>-0.10081426909654904</v>
      </c>
      <c r="E279" s="86">
        <f>E278/E277</f>
        <v>-0.13641446142377936</v>
      </c>
      <c r="F279" s="86"/>
      <c r="G279" s="86">
        <f>G278/G277</f>
        <v>-9.848860257680872E-2</v>
      </c>
    </row>
    <row r="280" spans="1:7" ht="14.25" customHeight="1" thickBot="1" x14ac:dyDescent="0.3">
      <c r="A280" s="344" t="s">
        <v>246</v>
      </c>
      <c r="B280" s="81">
        <v>2016</v>
      </c>
      <c r="C280" s="82">
        <v>26</v>
      </c>
      <c r="D280" s="82">
        <v>23</v>
      </c>
      <c r="E280" s="82">
        <v>25</v>
      </c>
      <c r="F280" s="82"/>
      <c r="G280" s="82">
        <f>SUM(C280:F280)</f>
        <v>74</v>
      </c>
    </row>
    <row r="281" spans="1:7" ht="15.75" customHeight="1" x14ac:dyDescent="0.25">
      <c r="A281" s="345"/>
      <c r="B281" s="81">
        <v>2015</v>
      </c>
      <c r="C281" s="55">
        <v>35</v>
      </c>
      <c r="D281" s="55">
        <v>27</v>
      </c>
      <c r="E281" s="55">
        <v>30</v>
      </c>
      <c r="F281" s="55"/>
      <c r="G281" s="55">
        <f>SUM(C281:F281)</f>
        <v>92</v>
      </c>
    </row>
    <row r="282" spans="1:7" ht="13.8" x14ac:dyDescent="0.25">
      <c r="A282" s="345"/>
      <c r="B282" s="87" t="s">
        <v>205</v>
      </c>
      <c r="C282" s="84">
        <f>SUM(C280-C281)</f>
        <v>-9</v>
      </c>
      <c r="D282" s="84">
        <f>SUM(D280-D281)</f>
        <v>-4</v>
      </c>
      <c r="E282" s="55">
        <f>SUM(E280-E281)</f>
        <v>-5</v>
      </c>
      <c r="F282" s="84"/>
      <c r="G282" s="84">
        <f>SUM(G280-G281)</f>
        <v>-18</v>
      </c>
    </row>
    <row r="283" spans="1:7" ht="14.25" customHeight="1" thickBot="1" x14ac:dyDescent="0.3">
      <c r="A283" s="346"/>
      <c r="B283" s="85" t="s">
        <v>9</v>
      </c>
      <c r="C283" s="86">
        <f>C282/C281</f>
        <v>-0.25714285714285712</v>
      </c>
      <c r="D283" s="86">
        <f>D282/D281</f>
        <v>-0.14814814814814814</v>
      </c>
      <c r="E283" s="86">
        <f>E282/E281</f>
        <v>-0.16666666666666666</v>
      </c>
      <c r="F283" s="86"/>
      <c r="G283" s="86">
        <f>G282/G281</f>
        <v>-0.19565217391304349</v>
      </c>
    </row>
    <row r="284" spans="1:7" ht="14.25" customHeight="1" thickBot="1" x14ac:dyDescent="0.3">
      <c r="A284" s="344" t="s">
        <v>247</v>
      </c>
      <c r="B284" s="81">
        <v>2016</v>
      </c>
      <c r="C284" s="56">
        <v>5</v>
      </c>
      <c r="D284" s="56">
        <v>16</v>
      </c>
      <c r="E284" s="56">
        <v>10</v>
      </c>
      <c r="F284" s="56"/>
      <c r="G284" s="56">
        <f>SUM(C284:F284)</f>
        <v>31</v>
      </c>
    </row>
    <row r="285" spans="1:7" ht="13.8" x14ac:dyDescent="0.25">
      <c r="A285" s="345"/>
      <c r="B285" s="81">
        <v>2015</v>
      </c>
      <c r="C285" s="55">
        <v>17</v>
      </c>
      <c r="D285" s="55">
        <v>6</v>
      </c>
      <c r="E285" s="55">
        <v>14</v>
      </c>
      <c r="F285" s="55"/>
      <c r="G285" s="55">
        <f>SUM(C285:F285)</f>
        <v>37</v>
      </c>
    </row>
    <row r="286" spans="1:7" ht="13.8" x14ac:dyDescent="0.25">
      <c r="A286" s="345"/>
      <c r="B286" s="87" t="s">
        <v>205</v>
      </c>
      <c r="C286" s="84">
        <f>SUM(C284-C285)</f>
        <v>-12</v>
      </c>
      <c r="D286" s="84">
        <f>SUM(D284-D285)</f>
        <v>10</v>
      </c>
      <c r="E286" s="55">
        <f>SUM(E284-E285)</f>
        <v>-4</v>
      </c>
      <c r="F286" s="84"/>
      <c r="G286" s="84">
        <f>SUM(G284-G285)</f>
        <v>-6</v>
      </c>
    </row>
    <row r="287" spans="1:7" ht="14.25" customHeight="1" thickBot="1" x14ac:dyDescent="0.3">
      <c r="A287" s="346"/>
      <c r="B287" s="85" t="s">
        <v>9</v>
      </c>
      <c r="C287" s="86">
        <f>C286/C285</f>
        <v>-0.70588235294117652</v>
      </c>
      <c r="D287" s="86">
        <f>D286/D285</f>
        <v>1.6666666666666667</v>
      </c>
      <c r="E287" s="86">
        <f>E286/E285</f>
        <v>-0.2857142857142857</v>
      </c>
      <c r="F287" s="86"/>
      <c r="G287" s="86">
        <f>G286/G285</f>
        <v>-0.16216216216216217</v>
      </c>
    </row>
    <row r="288" spans="1:7" ht="14.25" customHeight="1" thickBot="1" x14ac:dyDescent="0.3">
      <c r="A288" s="352" t="s">
        <v>248</v>
      </c>
      <c r="B288" s="81">
        <v>2016</v>
      </c>
      <c r="C288" s="56">
        <v>0</v>
      </c>
      <c r="D288" s="56">
        <v>0</v>
      </c>
      <c r="E288" s="56">
        <v>0</v>
      </c>
      <c r="F288" s="56"/>
      <c r="G288" s="56">
        <f>SUM(C288:F288)</f>
        <v>0</v>
      </c>
    </row>
    <row r="289" spans="1:7" ht="14.25" customHeight="1" x14ac:dyDescent="0.25">
      <c r="A289" s="353"/>
      <c r="B289" s="81">
        <v>2015</v>
      </c>
      <c r="C289" s="55">
        <v>0</v>
      </c>
      <c r="D289" s="55">
        <v>0</v>
      </c>
      <c r="E289" s="55">
        <v>0</v>
      </c>
      <c r="F289" s="55"/>
      <c r="G289" s="55">
        <f>SUM(C289:F289)</f>
        <v>0</v>
      </c>
    </row>
    <row r="290" spans="1:7" ht="14.25" customHeight="1" x14ac:dyDescent="0.25">
      <c r="A290" s="353"/>
      <c r="B290" s="87" t="s">
        <v>205</v>
      </c>
      <c r="C290" s="84">
        <f>SUM(C288-C289)</f>
        <v>0</v>
      </c>
      <c r="D290" s="84">
        <f>SUM(D288-D289)</f>
        <v>0</v>
      </c>
      <c r="E290" s="55">
        <f>SUM(E288-E289)</f>
        <v>0</v>
      </c>
      <c r="F290" s="84"/>
      <c r="G290" s="84">
        <f>SUM(G288-G289)</f>
        <v>0</v>
      </c>
    </row>
    <row r="291" spans="1:7" ht="14.25" customHeight="1" thickBot="1" x14ac:dyDescent="0.3">
      <c r="A291" s="354"/>
      <c r="B291" s="85" t="s">
        <v>9</v>
      </c>
      <c r="C291" s="86">
        <v>0</v>
      </c>
      <c r="D291" s="86">
        <v>0</v>
      </c>
      <c r="E291" s="86">
        <v>0</v>
      </c>
      <c r="F291" s="86"/>
      <c r="G291" s="86">
        <v>0</v>
      </c>
    </row>
    <row r="292" spans="1:7" ht="14.25" customHeight="1" thickBot="1" x14ac:dyDescent="0.3">
      <c r="A292" s="344" t="s">
        <v>249</v>
      </c>
      <c r="B292" s="81">
        <v>2016</v>
      </c>
      <c r="C292" s="56">
        <v>260</v>
      </c>
      <c r="D292" s="56">
        <v>195</v>
      </c>
      <c r="E292" s="56">
        <v>146</v>
      </c>
      <c r="F292" s="56"/>
      <c r="G292" s="56">
        <f>SUM(C292:F292)</f>
        <v>601</v>
      </c>
    </row>
    <row r="293" spans="1:7" ht="13.8" x14ac:dyDescent="0.25">
      <c r="A293" s="345"/>
      <c r="B293" s="81">
        <v>2015</v>
      </c>
      <c r="C293" s="55">
        <v>244</v>
      </c>
      <c r="D293" s="55">
        <v>250</v>
      </c>
      <c r="E293" s="55">
        <v>250</v>
      </c>
      <c r="F293" s="55"/>
      <c r="G293" s="55">
        <f>SUM(C293:F293)</f>
        <v>744</v>
      </c>
    </row>
    <row r="294" spans="1:7" ht="13.8" x14ac:dyDescent="0.25">
      <c r="A294" s="345"/>
      <c r="B294" s="87" t="s">
        <v>205</v>
      </c>
      <c r="C294" s="84">
        <f>SUM(C292-C293)</f>
        <v>16</v>
      </c>
      <c r="D294" s="84">
        <f>SUM(D292-D293)</f>
        <v>-55</v>
      </c>
      <c r="E294" s="55">
        <f>SUM(E292-E293)</f>
        <v>-104</v>
      </c>
      <c r="F294" s="84"/>
      <c r="G294" s="84">
        <f>SUM(G292-G293)</f>
        <v>-143</v>
      </c>
    </row>
    <row r="295" spans="1:7" ht="14.25" customHeight="1" thickBot="1" x14ac:dyDescent="0.3">
      <c r="A295" s="346"/>
      <c r="B295" s="85" t="s">
        <v>9</v>
      </c>
      <c r="C295" s="86">
        <f>C294/C293</f>
        <v>6.5573770491803282E-2</v>
      </c>
      <c r="D295" s="86">
        <f>D294/D293</f>
        <v>-0.22</v>
      </c>
      <c r="E295" s="86">
        <f>E294/E293</f>
        <v>-0.41599999999999998</v>
      </c>
      <c r="F295" s="86"/>
      <c r="G295" s="86">
        <f>G294/G293</f>
        <v>-0.19220430107526881</v>
      </c>
    </row>
    <row r="296" spans="1:7" ht="14.25" customHeight="1" thickBot="1" x14ac:dyDescent="0.3">
      <c r="A296" s="344" t="s">
        <v>250</v>
      </c>
      <c r="B296" s="81">
        <v>2016</v>
      </c>
      <c r="C296" s="56">
        <v>94</v>
      </c>
      <c r="D296" s="56">
        <v>98</v>
      </c>
      <c r="E296" s="56">
        <v>103</v>
      </c>
      <c r="F296" s="56"/>
      <c r="G296" s="56">
        <f>SUM(C296:F296)</f>
        <v>295</v>
      </c>
    </row>
    <row r="297" spans="1:7" ht="13.8" x14ac:dyDescent="0.25">
      <c r="A297" s="345"/>
      <c r="B297" s="81">
        <v>2015</v>
      </c>
      <c r="C297" s="55">
        <v>67</v>
      </c>
      <c r="D297" s="55">
        <v>92</v>
      </c>
      <c r="E297" s="55">
        <v>62</v>
      </c>
      <c r="F297" s="55"/>
      <c r="G297" s="55">
        <f>SUM(C297:F297)</f>
        <v>221</v>
      </c>
    </row>
    <row r="298" spans="1:7" ht="13.8" x14ac:dyDescent="0.25">
      <c r="A298" s="345"/>
      <c r="B298" s="87" t="s">
        <v>205</v>
      </c>
      <c r="C298" s="84">
        <f>SUM(C296-C297)</f>
        <v>27</v>
      </c>
      <c r="D298" s="84">
        <f>SUM(D296-D297)</f>
        <v>6</v>
      </c>
      <c r="E298" s="55">
        <f>SUM(E296-E297)</f>
        <v>41</v>
      </c>
      <c r="F298" s="84"/>
      <c r="G298" s="84">
        <f>SUM(G296-G297)</f>
        <v>74</v>
      </c>
    </row>
    <row r="299" spans="1:7" ht="14.25" customHeight="1" thickBot="1" x14ac:dyDescent="0.3">
      <c r="A299" s="346"/>
      <c r="B299" s="85" t="s">
        <v>9</v>
      </c>
      <c r="C299" s="86">
        <f>C298/C297</f>
        <v>0.40298507462686567</v>
      </c>
      <c r="D299" s="86">
        <f>D298/D297</f>
        <v>6.5217391304347824E-2</v>
      </c>
      <c r="E299" s="86">
        <f>E298/E297</f>
        <v>0.66129032258064513</v>
      </c>
      <c r="F299" s="86"/>
      <c r="G299" s="86">
        <f>G298/G297</f>
        <v>0.33484162895927599</v>
      </c>
    </row>
    <row r="300" spans="1:7" ht="14.25" customHeight="1" thickBot="1" x14ac:dyDescent="0.3">
      <c r="A300" s="344" t="s">
        <v>251</v>
      </c>
      <c r="B300" s="81">
        <v>2016</v>
      </c>
      <c r="C300" s="56">
        <v>414</v>
      </c>
      <c r="D300" s="56">
        <v>408</v>
      </c>
      <c r="E300" s="56">
        <v>379</v>
      </c>
      <c r="F300" s="56"/>
      <c r="G300" s="56">
        <f>SUM(C300:F300)</f>
        <v>1201</v>
      </c>
    </row>
    <row r="301" spans="1:7" ht="13.8" x14ac:dyDescent="0.25">
      <c r="A301" s="345"/>
      <c r="B301" s="81">
        <v>2015</v>
      </c>
      <c r="C301" s="55">
        <v>460</v>
      </c>
      <c r="D301" s="55">
        <v>409</v>
      </c>
      <c r="E301" s="55">
        <v>442</v>
      </c>
      <c r="F301" s="55"/>
      <c r="G301" s="55">
        <f>SUM(C301:F301)</f>
        <v>1311</v>
      </c>
    </row>
    <row r="302" spans="1:7" ht="13.8" x14ac:dyDescent="0.25">
      <c r="A302" s="345"/>
      <c r="B302" s="87" t="s">
        <v>205</v>
      </c>
      <c r="C302" s="84">
        <f>SUM(C300-C301)</f>
        <v>-46</v>
      </c>
      <c r="D302" s="84">
        <f>SUM(D300-D301)</f>
        <v>-1</v>
      </c>
      <c r="E302" s="55">
        <f>SUM(E300-E301)</f>
        <v>-63</v>
      </c>
      <c r="F302" s="84"/>
      <c r="G302" s="84">
        <f>SUM(G300-G301)</f>
        <v>-110</v>
      </c>
    </row>
    <row r="303" spans="1:7" ht="14.25" customHeight="1" thickBot="1" x14ac:dyDescent="0.3">
      <c r="A303" s="346"/>
      <c r="B303" s="85" t="s">
        <v>9</v>
      </c>
      <c r="C303" s="86">
        <f>C302/C301</f>
        <v>-0.1</v>
      </c>
      <c r="D303" s="86">
        <f>D302/D301</f>
        <v>-2.4449877750611247E-3</v>
      </c>
      <c r="E303" s="86">
        <f>E302/E301</f>
        <v>-0.1425339366515837</v>
      </c>
      <c r="F303" s="86"/>
      <c r="G303" s="86">
        <f>G302/G301</f>
        <v>-8.3905415713196027E-2</v>
      </c>
    </row>
    <row r="304" spans="1:7" ht="14.25" customHeight="1" thickBot="1" x14ac:dyDescent="0.3">
      <c r="A304" s="344" t="s">
        <v>252</v>
      </c>
      <c r="B304" s="81">
        <v>2016</v>
      </c>
      <c r="C304" s="56">
        <v>1476</v>
      </c>
      <c r="D304" s="56">
        <v>1255</v>
      </c>
      <c r="E304" s="56">
        <v>1295</v>
      </c>
      <c r="F304" s="56"/>
      <c r="G304" s="56">
        <f>SUM(C304:F304)</f>
        <v>4026</v>
      </c>
    </row>
    <row r="305" spans="1:7" ht="13.8" x14ac:dyDescent="0.25">
      <c r="A305" s="345"/>
      <c r="B305" s="81">
        <v>2015</v>
      </c>
      <c r="C305" s="55">
        <v>1591</v>
      </c>
      <c r="D305" s="55">
        <v>1422</v>
      </c>
      <c r="E305" s="55">
        <v>1487</v>
      </c>
      <c r="F305" s="55"/>
      <c r="G305" s="55">
        <f>SUM(C305:F305)</f>
        <v>4500</v>
      </c>
    </row>
    <row r="306" spans="1:7" ht="13.8" x14ac:dyDescent="0.25">
      <c r="A306" s="345"/>
      <c r="B306" s="87" t="s">
        <v>205</v>
      </c>
      <c r="C306" s="84">
        <f>SUM(C304-C305)</f>
        <v>-115</v>
      </c>
      <c r="D306" s="84">
        <f>SUM(D304-D305)</f>
        <v>-167</v>
      </c>
      <c r="E306" s="55">
        <f>SUM(E304-E305)</f>
        <v>-192</v>
      </c>
      <c r="F306" s="84"/>
      <c r="G306" s="84">
        <f>SUM(G304-G305)</f>
        <v>-474</v>
      </c>
    </row>
    <row r="307" spans="1:7" ht="14.25" customHeight="1" thickBot="1" x14ac:dyDescent="0.3">
      <c r="A307" s="346"/>
      <c r="B307" s="85" t="s">
        <v>9</v>
      </c>
      <c r="C307" s="86">
        <f>C306/C305</f>
        <v>-7.2281583909490882E-2</v>
      </c>
      <c r="D307" s="86">
        <f>D306/D305</f>
        <v>-0.11744022503516174</v>
      </c>
      <c r="E307" s="86">
        <f>E306/E305</f>
        <v>-0.12911903160726296</v>
      </c>
      <c r="F307" s="86"/>
      <c r="G307" s="86">
        <f>G306/G305</f>
        <v>-0.10533333333333333</v>
      </c>
    </row>
    <row r="308" spans="1:7" ht="14.25" customHeight="1" thickBot="1" x14ac:dyDescent="0.3">
      <c r="A308" s="344" t="s">
        <v>253</v>
      </c>
      <c r="B308" s="81">
        <v>2016</v>
      </c>
      <c r="C308" s="56">
        <v>366</v>
      </c>
      <c r="D308" s="56">
        <v>324</v>
      </c>
      <c r="E308" s="56">
        <v>359</v>
      </c>
      <c r="F308" s="56"/>
      <c r="G308" s="56">
        <f>SUM(C308:F308)</f>
        <v>1049</v>
      </c>
    </row>
    <row r="309" spans="1:7" ht="13.8" x14ac:dyDescent="0.25">
      <c r="A309" s="345"/>
      <c r="B309" s="81">
        <v>2015</v>
      </c>
      <c r="C309" s="55">
        <v>396</v>
      </c>
      <c r="D309" s="55">
        <v>373</v>
      </c>
      <c r="E309" s="55">
        <v>398</v>
      </c>
      <c r="F309" s="55"/>
      <c r="G309" s="55">
        <f>SUM(C309:F309)</f>
        <v>1167</v>
      </c>
    </row>
    <row r="310" spans="1:7" ht="13.8" x14ac:dyDescent="0.25">
      <c r="A310" s="345"/>
      <c r="B310" s="87" t="s">
        <v>205</v>
      </c>
      <c r="C310" s="84">
        <f>SUM(C308-C309)</f>
        <v>-30</v>
      </c>
      <c r="D310" s="84">
        <f>SUM(D308-D309)</f>
        <v>-49</v>
      </c>
      <c r="E310" s="55">
        <f>SUM(E308-E309)</f>
        <v>-39</v>
      </c>
      <c r="F310" s="84"/>
      <c r="G310" s="84">
        <f>SUM(G308-G309)</f>
        <v>-118</v>
      </c>
    </row>
    <row r="311" spans="1:7" ht="14.25" customHeight="1" thickBot="1" x14ac:dyDescent="0.3">
      <c r="A311" s="346"/>
      <c r="B311" s="85" t="s">
        <v>9</v>
      </c>
      <c r="C311" s="86">
        <f>C310/C309</f>
        <v>-7.575757575757576E-2</v>
      </c>
      <c r="D311" s="86">
        <f>D310/D309</f>
        <v>-0.13136729222520108</v>
      </c>
      <c r="E311" s="86">
        <f>E310/E309</f>
        <v>-9.7989949748743713E-2</v>
      </c>
      <c r="F311" s="86"/>
      <c r="G311" s="86">
        <f>G310/G309</f>
        <v>-0.10111396743787489</v>
      </c>
    </row>
    <row r="312" spans="1:7" ht="13.8" thickBot="1" x14ac:dyDescent="0.3">
      <c r="G312" s="73"/>
    </row>
    <row r="313" spans="1:7" ht="15.75" customHeight="1" thickBot="1" x14ac:dyDescent="0.35">
      <c r="A313" s="78"/>
      <c r="C313" s="349" t="s">
        <v>239</v>
      </c>
      <c r="D313" s="350"/>
      <c r="E313" s="350"/>
      <c r="F313" s="351"/>
      <c r="G313" s="344" t="s">
        <v>49</v>
      </c>
    </row>
    <row r="314" spans="1:7" ht="16.2" thickBot="1" x14ac:dyDescent="0.35">
      <c r="A314" s="78" t="s">
        <v>233</v>
      </c>
      <c r="B314" s="79" t="s">
        <v>191</v>
      </c>
      <c r="C314" s="80" t="s">
        <v>241</v>
      </c>
      <c r="D314" s="80" t="s">
        <v>242</v>
      </c>
      <c r="E314" s="80" t="s">
        <v>243</v>
      </c>
      <c r="F314" s="80" t="s">
        <v>244</v>
      </c>
      <c r="G314" s="346"/>
    </row>
    <row r="315" spans="1:7" ht="14.25" customHeight="1" thickBot="1" x14ac:dyDescent="0.3">
      <c r="A315" s="344" t="s">
        <v>245</v>
      </c>
      <c r="B315" s="81">
        <v>2016</v>
      </c>
      <c r="C315" s="56">
        <f>SUM(C319+C323+C331+C335+C339+C343+C347)</f>
        <v>1126</v>
      </c>
      <c r="D315" s="56">
        <f>SUM(D319+D323+D331+D335+D339+D343+D347)</f>
        <v>994</v>
      </c>
      <c r="E315" s="56">
        <f>SUM(E319+E323+E327+E331+E335+E339+E343+E347)</f>
        <v>1005</v>
      </c>
      <c r="F315" s="56"/>
      <c r="G315" s="82">
        <f>SUM(C315:F315)</f>
        <v>3125</v>
      </c>
    </row>
    <row r="316" spans="1:7" ht="15.75" customHeight="1" x14ac:dyDescent="0.25">
      <c r="A316" s="345"/>
      <c r="B316" s="81">
        <v>2015</v>
      </c>
      <c r="C316" s="77">
        <f>SUM(C320+C324+C332+C336+C340+C344+C348)</f>
        <v>1211</v>
      </c>
      <c r="D316" s="77">
        <f>SUM(D320+D324+D332+D336+D340+D344+D348)</f>
        <v>1054</v>
      </c>
      <c r="E316" s="77">
        <f>SUM(E320+E324+E328+E332+E336+E340+E344+E348)</f>
        <v>1085</v>
      </c>
      <c r="F316" s="77"/>
      <c r="G316" s="55">
        <f>SUM(C316:F316)</f>
        <v>3350</v>
      </c>
    </row>
    <row r="317" spans="1:7" ht="13.8" x14ac:dyDescent="0.25">
      <c r="A317" s="345"/>
      <c r="B317" s="83" t="s">
        <v>205</v>
      </c>
      <c r="C317" s="84">
        <f>SUM(C315-C316)</f>
        <v>-85</v>
      </c>
      <c r="D317" s="84">
        <f>SUM(D315-D316)</f>
        <v>-60</v>
      </c>
      <c r="E317" s="55">
        <f>SUM(E315-E316)</f>
        <v>-80</v>
      </c>
      <c r="F317" s="84"/>
      <c r="G317" s="84">
        <f>SUM(G315-G316)</f>
        <v>-225</v>
      </c>
    </row>
    <row r="318" spans="1:7" ht="14.25" customHeight="1" thickBot="1" x14ac:dyDescent="0.3">
      <c r="A318" s="346"/>
      <c r="B318" s="85" t="s">
        <v>9</v>
      </c>
      <c r="C318" s="86">
        <f>C317/C316</f>
        <v>-7.0189925681255164E-2</v>
      </c>
      <c r="D318" s="86">
        <f>D317/D316</f>
        <v>-5.6925996204933584E-2</v>
      </c>
      <c r="E318" s="86">
        <f>E317/E316</f>
        <v>-7.3732718894009217E-2</v>
      </c>
      <c r="F318" s="86"/>
      <c r="G318" s="86">
        <f>G317/G316</f>
        <v>-6.7164179104477612E-2</v>
      </c>
    </row>
    <row r="319" spans="1:7" ht="14.25" customHeight="1" thickBot="1" x14ac:dyDescent="0.3">
      <c r="A319" s="344" t="s">
        <v>246</v>
      </c>
      <c r="B319" s="81">
        <v>2016</v>
      </c>
      <c r="C319" s="82">
        <v>26</v>
      </c>
      <c r="D319" s="82">
        <v>15</v>
      </c>
      <c r="E319" s="82">
        <v>27</v>
      </c>
      <c r="F319" s="82"/>
      <c r="G319" s="82">
        <f>SUM(C319:F319)</f>
        <v>68</v>
      </c>
    </row>
    <row r="320" spans="1:7" ht="13.8" x14ac:dyDescent="0.25">
      <c r="A320" s="345"/>
      <c r="B320" s="81">
        <v>2015</v>
      </c>
      <c r="C320" s="55">
        <v>16</v>
      </c>
      <c r="D320" s="55">
        <v>19</v>
      </c>
      <c r="E320" s="55">
        <v>17</v>
      </c>
      <c r="F320" s="55"/>
      <c r="G320" s="55">
        <f>SUM(C320:F320)</f>
        <v>52</v>
      </c>
    </row>
    <row r="321" spans="1:7" ht="13.8" x14ac:dyDescent="0.25">
      <c r="A321" s="345"/>
      <c r="B321" s="87" t="s">
        <v>205</v>
      </c>
      <c r="C321" s="84">
        <f>SUM(C319-C320)</f>
        <v>10</v>
      </c>
      <c r="D321" s="84">
        <f>SUM(D319-D320)</f>
        <v>-4</v>
      </c>
      <c r="E321" s="55">
        <f>SUM(E319-E320)</f>
        <v>10</v>
      </c>
      <c r="F321" s="84"/>
      <c r="G321" s="84">
        <f>SUM(G319-G320)</f>
        <v>16</v>
      </c>
    </row>
    <row r="322" spans="1:7" ht="14.25" customHeight="1" thickBot="1" x14ac:dyDescent="0.3">
      <c r="A322" s="346"/>
      <c r="B322" s="85" t="s">
        <v>9</v>
      </c>
      <c r="C322" s="86">
        <f>C321/C320</f>
        <v>0.625</v>
      </c>
      <c r="D322" s="86">
        <f>D321/D320</f>
        <v>-0.21052631578947367</v>
      </c>
      <c r="E322" s="86">
        <f>E321/E320</f>
        <v>0.58823529411764708</v>
      </c>
      <c r="F322" s="86"/>
      <c r="G322" s="86">
        <f>G321/G320</f>
        <v>0.30769230769230771</v>
      </c>
    </row>
    <row r="323" spans="1:7" ht="14.25" customHeight="1" thickBot="1" x14ac:dyDescent="0.3">
      <c r="A323" s="344" t="s">
        <v>247</v>
      </c>
      <c r="B323" s="81">
        <v>2016</v>
      </c>
      <c r="C323" s="56">
        <v>5</v>
      </c>
      <c r="D323" s="56">
        <v>1</v>
      </c>
      <c r="E323" s="56">
        <v>2</v>
      </c>
      <c r="F323" s="56"/>
      <c r="G323" s="56">
        <f>SUM(C323:F323)</f>
        <v>8</v>
      </c>
    </row>
    <row r="324" spans="1:7" ht="13.8" x14ac:dyDescent="0.25">
      <c r="A324" s="345"/>
      <c r="B324" s="81">
        <v>2015</v>
      </c>
      <c r="C324" s="55">
        <v>4</v>
      </c>
      <c r="D324" s="55">
        <v>2</v>
      </c>
      <c r="E324" s="55">
        <v>2</v>
      </c>
      <c r="F324" s="55"/>
      <c r="G324" s="55">
        <f>SUM(C324:F324)</f>
        <v>8</v>
      </c>
    </row>
    <row r="325" spans="1:7" ht="13.8" x14ac:dyDescent="0.25">
      <c r="A325" s="345"/>
      <c r="B325" s="87" t="s">
        <v>205</v>
      </c>
      <c r="C325" s="84">
        <f>SUM(C323-C324)</f>
        <v>1</v>
      </c>
      <c r="D325" s="84">
        <f>SUM(D323-D324)</f>
        <v>-1</v>
      </c>
      <c r="E325" s="55">
        <f>SUM(E323-E324)</f>
        <v>0</v>
      </c>
      <c r="F325" s="84"/>
      <c r="G325" s="84">
        <f>SUM(G323-G324)</f>
        <v>0</v>
      </c>
    </row>
    <row r="326" spans="1:7" ht="14.25" customHeight="1" thickBot="1" x14ac:dyDescent="0.3">
      <c r="A326" s="346"/>
      <c r="B326" s="85" t="s">
        <v>9</v>
      </c>
      <c r="C326" s="86">
        <f>C325/C324</f>
        <v>0.25</v>
      </c>
      <c r="D326" s="86">
        <f>D325/D324</f>
        <v>-0.5</v>
      </c>
      <c r="E326" s="86">
        <f>E325/E324</f>
        <v>0</v>
      </c>
      <c r="F326" s="86"/>
      <c r="G326" s="86">
        <f>G325/G324</f>
        <v>0</v>
      </c>
    </row>
    <row r="327" spans="1:7" ht="14.25" customHeight="1" thickBot="1" x14ac:dyDescent="0.3">
      <c r="A327" s="352" t="s">
        <v>248</v>
      </c>
      <c r="B327" s="81">
        <v>2016</v>
      </c>
      <c r="C327" s="56">
        <v>0</v>
      </c>
      <c r="D327" s="56">
        <v>0</v>
      </c>
      <c r="E327" s="56">
        <v>0</v>
      </c>
      <c r="F327" s="56"/>
      <c r="G327" s="56">
        <f>SUM(C327:F327)</f>
        <v>0</v>
      </c>
    </row>
    <row r="328" spans="1:7" ht="14.25" customHeight="1" x14ac:dyDescent="0.25">
      <c r="A328" s="353"/>
      <c r="B328" s="81">
        <v>2015</v>
      </c>
      <c r="C328" s="55">
        <v>0</v>
      </c>
      <c r="D328" s="55">
        <v>0</v>
      </c>
      <c r="E328" s="55">
        <v>0</v>
      </c>
      <c r="F328" s="55"/>
      <c r="G328" s="55">
        <f>SUM(C328:F328)</f>
        <v>0</v>
      </c>
    </row>
    <row r="329" spans="1:7" ht="14.25" customHeight="1" x14ac:dyDescent="0.25">
      <c r="A329" s="353"/>
      <c r="B329" s="87" t="s">
        <v>205</v>
      </c>
      <c r="C329" s="84">
        <f>SUM(C327-C328)</f>
        <v>0</v>
      </c>
      <c r="D329" s="84">
        <f>SUM(D327-D328)</f>
        <v>0</v>
      </c>
      <c r="E329" s="55">
        <f>SUM(E327-E328)</f>
        <v>0</v>
      </c>
      <c r="F329" s="84"/>
      <c r="G329" s="84">
        <f>SUM(G327-G328)</f>
        <v>0</v>
      </c>
    </row>
    <row r="330" spans="1:7" ht="14.25" customHeight="1" thickBot="1" x14ac:dyDescent="0.3">
      <c r="A330" s="354"/>
      <c r="B330" s="85" t="s">
        <v>9</v>
      </c>
      <c r="C330" s="86">
        <v>0</v>
      </c>
      <c r="D330" s="86">
        <v>0</v>
      </c>
      <c r="E330" s="86">
        <v>0</v>
      </c>
      <c r="F330" s="86"/>
      <c r="G330" s="86">
        <v>0</v>
      </c>
    </row>
    <row r="331" spans="1:7" ht="14.25" customHeight="1" thickBot="1" x14ac:dyDescent="0.3">
      <c r="A331" s="344" t="s">
        <v>249</v>
      </c>
      <c r="B331" s="81">
        <v>2016</v>
      </c>
      <c r="C331" s="56">
        <v>76</v>
      </c>
      <c r="D331" s="56">
        <v>57</v>
      </c>
      <c r="E331" s="56">
        <v>84</v>
      </c>
      <c r="F331" s="56"/>
      <c r="G331" s="56">
        <f>SUM(C331:F331)</f>
        <v>217</v>
      </c>
    </row>
    <row r="332" spans="1:7" ht="13.8" x14ac:dyDescent="0.25">
      <c r="A332" s="345"/>
      <c r="B332" s="81">
        <v>2015</v>
      </c>
      <c r="C332" s="55">
        <v>146</v>
      </c>
      <c r="D332" s="55">
        <v>111</v>
      </c>
      <c r="E332" s="55">
        <v>106</v>
      </c>
      <c r="F332" s="55"/>
      <c r="G332" s="55">
        <f>SUM(C332:F332)</f>
        <v>363</v>
      </c>
    </row>
    <row r="333" spans="1:7" ht="13.8" x14ac:dyDescent="0.25">
      <c r="A333" s="345"/>
      <c r="B333" s="87" t="s">
        <v>205</v>
      </c>
      <c r="C333" s="84">
        <f>SUM(C331-C332)</f>
        <v>-70</v>
      </c>
      <c r="D333" s="84">
        <f>SUM(D331-D332)</f>
        <v>-54</v>
      </c>
      <c r="E333" s="55">
        <f>SUM(E331-E332)</f>
        <v>-22</v>
      </c>
      <c r="F333" s="84"/>
      <c r="G333" s="84">
        <f>SUM(G331-G332)</f>
        <v>-146</v>
      </c>
    </row>
    <row r="334" spans="1:7" ht="14.25" customHeight="1" thickBot="1" x14ac:dyDescent="0.3">
      <c r="A334" s="346"/>
      <c r="B334" s="85" t="s">
        <v>9</v>
      </c>
      <c r="C334" s="86">
        <f>C333/C332</f>
        <v>-0.47945205479452052</v>
      </c>
      <c r="D334" s="86">
        <f>D333/D332</f>
        <v>-0.48648648648648651</v>
      </c>
      <c r="E334" s="86">
        <f>E333/E332</f>
        <v>-0.20754716981132076</v>
      </c>
      <c r="F334" s="86"/>
      <c r="G334" s="86">
        <f>G333/G332</f>
        <v>-0.40220385674931131</v>
      </c>
    </row>
    <row r="335" spans="1:7" ht="14.25" customHeight="1" thickBot="1" x14ac:dyDescent="0.3">
      <c r="A335" s="344" t="s">
        <v>250</v>
      </c>
      <c r="B335" s="81">
        <v>2016</v>
      </c>
      <c r="C335" s="56">
        <v>72</v>
      </c>
      <c r="D335" s="56">
        <v>91</v>
      </c>
      <c r="E335" s="56">
        <v>61</v>
      </c>
      <c r="F335" s="56"/>
      <c r="G335" s="56">
        <f>SUM(C335:F335)</f>
        <v>224</v>
      </c>
    </row>
    <row r="336" spans="1:7" ht="13.8" x14ac:dyDescent="0.25">
      <c r="A336" s="345"/>
      <c r="B336" s="81">
        <v>2015</v>
      </c>
      <c r="C336" s="55">
        <v>85</v>
      </c>
      <c r="D336" s="55">
        <v>70</v>
      </c>
      <c r="E336" s="55">
        <v>77</v>
      </c>
      <c r="F336" s="55"/>
      <c r="G336" s="55">
        <f>SUM(C336:F336)</f>
        <v>232</v>
      </c>
    </row>
    <row r="337" spans="1:7" ht="13.8" x14ac:dyDescent="0.25">
      <c r="A337" s="345"/>
      <c r="B337" s="87" t="s">
        <v>205</v>
      </c>
      <c r="C337" s="84">
        <f>SUM(C335-C336)</f>
        <v>-13</v>
      </c>
      <c r="D337" s="84">
        <f>SUM(D335-D336)</f>
        <v>21</v>
      </c>
      <c r="E337" s="55">
        <f>SUM(E335-E336)</f>
        <v>-16</v>
      </c>
      <c r="F337" s="84"/>
      <c r="G337" s="84">
        <f>SUM(G335-G336)</f>
        <v>-8</v>
      </c>
    </row>
    <row r="338" spans="1:7" ht="14.25" customHeight="1" thickBot="1" x14ac:dyDescent="0.3">
      <c r="A338" s="346"/>
      <c r="B338" s="85" t="s">
        <v>9</v>
      </c>
      <c r="C338" s="86">
        <f>C337/C336</f>
        <v>-0.15294117647058825</v>
      </c>
      <c r="D338" s="86">
        <f>D337/D336</f>
        <v>0.3</v>
      </c>
      <c r="E338" s="86">
        <f>E337/E336</f>
        <v>-0.20779220779220781</v>
      </c>
      <c r="F338" s="86"/>
      <c r="G338" s="86">
        <f>G337/G336</f>
        <v>-3.4482758620689655E-2</v>
      </c>
    </row>
    <row r="339" spans="1:7" ht="14.25" customHeight="1" thickBot="1" x14ac:dyDescent="0.3">
      <c r="A339" s="344" t="s">
        <v>251</v>
      </c>
      <c r="B339" s="81">
        <v>2016</v>
      </c>
      <c r="C339" s="56">
        <v>222</v>
      </c>
      <c r="D339" s="56">
        <v>170</v>
      </c>
      <c r="E339" s="56">
        <v>192</v>
      </c>
      <c r="F339" s="56"/>
      <c r="G339" s="56">
        <f>SUM(C339:F339)</f>
        <v>584</v>
      </c>
    </row>
    <row r="340" spans="1:7" ht="13.8" x14ac:dyDescent="0.25">
      <c r="A340" s="345"/>
      <c r="B340" s="81">
        <v>2015</v>
      </c>
      <c r="C340" s="55">
        <v>242</v>
      </c>
      <c r="D340" s="55">
        <v>218</v>
      </c>
      <c r="E340" s="55">
        <v>193</v>
      </c>
      <c r="F340" s="55"/>
      <c r="G340" s="55">
        <f>SUM(C340:F340)</f>
        <v>653</v>
      </c>
    </row>
    <row r="341" spans="1:7" ht="13.8" x14ac:dyDescent="0.25">
      <c r="A341" s="345"/>
      <c r="B341" s="87" t="s">
        <v>205</v>
      </c>
      <c r="C341" s="84">
        <f>SUM(C339-C340)</f>
        <v>-20</v>
      </c>
      <c r="D341" s="84">
        <f>SUM(D339-D340)</f>
        <v>-48</v>
      </c>
      <c r="E341" s="55">
        <f>SUM(E339-E340)</f>
        <v>-1</v>
      </c>
      <c r="F341" s="84"/>
      <c r="G341" s="84">
        <f>SUM(G339-G340)</f>
        <v>-69</v>
      </c>
    </row>
    <row r="342" spans="1:7" ht="14.25" customHeight="1" thickBot="1" x14ac:dyDescent="0.3">
      <c r="A342" s="346"/>
      <c r="B342" s="85" t="s">
        <v>9</v>
      </c>
      <c r="C342" s="86">
        <f>C341/C340</f>
        <v>-8.2644628099173556E-2</v>
      </c>
      <c r="D342" s="86">
        <f>D341/D340</f>
        <v>-0.22018348623853212</v>
      </c>
      <c r="E342" s="86">
        <f>E341/E340</f>
        <v>-5.1813471502590676E-3</v>
      </c>
      <c r="F342" s="86"/>
      <c r="G342" s="86">
        <f>G341/G340</f>
        <v>-0.10566615620214395</v>
      </c>
    </row>
    <row r="343" spans="1:7" ht="14.25" customHeight="1" thickBot="1" x14ac:dyDescent="0.3">
      <c r="A343" s="344" t="s">
        <v>252</v>
      </c>
      <c r="B343" s="81">
        <v>2016</v>
      </c>
      <c r="C343" s="56">
        <v>646</v>
      </c>
      <c r="D343" s="56">
        <v>594</v>
      </c>
      <c r="E343" s="56">
        <v>566</v>
      </c>
      <c r="F343" s="56"/>
      <c r="G343" s="56">
        <f>SUM(C343:F343)</f>
        <v>1806</v>
      </c>
    </row>
    <row r="344" spans="1:7" ht="13.8" x14ac:dyDescent="0.25">
      <c r="A344" s="345"/>
      <c r="B344" s="81">
        <v>2015</v>
      </c>
      <c r="C344" s="55">
        <v>655</v>
      </c>
      <c r="D344" s="55">
        <v>568</v>
      </c>
      <c r="E344" s="55">
        <v>613</v>
      </c>
      <c r="F344" s="55"/>
      <c r="G344" s="55">
        <f>SUM(C344:F344)</f>
        <v>1836</v>
      </c>
    </row>
    <row r="345" spans="1:7" ht="13.8" x14ac:dyDescent="0.25">
      <c r="A345" s="345"/>
      <c r="B345" s="87" t="s">
        <v>205</v>
      </c>
      <c r="C345" s="84">
        <f>SUM(C343-C344)</f>
        <v>-9</v>
      </c>
      <c r="D345" s="84">
        <f>SUM(D343-D344)</f>
        <v>26</v>
      </c>
      <c r="E345" s="55">
        <f>SUM(E343-E344)</f>
        <v>-47</v>
      </c>
      <c r="F345" s="84"/>
      <c r="G345" s="84">
        <f>SUM(G343-G344)</f>
        <v>-30</v>
      </c>
    </row>
    <row r="346" spans="1:7" ht="14.25" customHeight="1" thickBot="1" x14ac:dyDescent="0.3">
      <c r="A346" s="346"/>
      <c r="B346" s="85" t="s">
        <v>9</v>
      </c>
      <c r="C346" s="86">
        <f>C345/C344</f>
        <v>-1.3740458015267175E-2</v>
      </c>
      <c r="D346" s="86">
        <f>D345/D344</f>
        <v>4.5774647887323945E-2</v>
      </c>
      <c r="E346" s="86">
        <f>E345/E344</f>
        <v>-7.6672104404567704E-2</v>
      </c>
      <c r="F346" s="86"/>
      <c r="G346" s="86">
        <f>G345/G344</f>
        <v>-1.6339869281045753E-2</v>
      </c>
    </row>
    <row r="347" spans="1:7" ht="14.25" customHeight="1" thickBot="1" x14ac:dyDescent="0.3">
      <c r="A347" s="344" t="s">
        <v>253</v>
      </c>
      <c r="B347" s="81">
        <v>2016</v>
      </c>
      <c r="C347" s="56">
        <v>79</v>
      </c>
      <c r="D347" s="56">
        <v>66</v>
      </c>
      <c r="E347" s="56">
        <v>73</v>
      </c>
      <c r="F347" s="56"/>
      <c r="G347" s="56">
        <f>SUM(C347:F347)</f>
        <v>218</v>
      </c>
    </row>
    <row r="348" spans="1:7" ht="13.8" x14ac:dyDescent="0.25">
      <c r="A348" s="345"/>
      <c r="B348" s="81">
        <v>2015</v>
      </c>
      <c r="C348" s="55">
        <v>63</v>
      </c>
      <c r="D348" s="55">
        <v>66</v>
      </c>
      <c r="E348" s="55">
        <v>77</v>
      </c>
      <c r="F348" s="55"/>
      <c r="G348" s="55">
        <f>SUM(C348:F348)</f>
        <v>206</v>
      </c>
    </row>
    <row r="349" spans="1:7" ht="13.8" x14ac:dyDescent="0.25">
      <c r="A349" s="345"/>
      <c r="B349" s="87" t="s">
        <v>205</v>
      </c>
      <c r="C349" s="84">
        <f>SUM(C347-C348)</f>
        <v>16</v>
      </c>
      <c r="D349" s="84">
        <f>SUM(D347-D348)</f>
        <v>0</v>
      </c>
      <c r="E349" s="55">
        <f>SUM(E347-E348)</f>
        <v>-4</v>
      </c>
      <c r="F349" s="84"/>
      <c r="G349" s="84">
        <f>SUM(G347-G348)</f>
        <v>12</v>
      </c>
    </row>
    <row r="350" spans="1:7" ht="14.4" thickBot="1" x14ac:dyDescent="0.3">
      <c r="A350" s="346"/>
      <c r="B350" s="85" t="s">
        <v>9</v>
      </c>
      <c r="C350" s="86">
        <f>C349/C348</f>
        <v>0.25396825396825395</v>
      </c>
      <c r="D350" s="86">
        <f>D349/D348</f>
        <v>0</v>
      </c>
      <c r="E350" s="86">
        <f>E349/E348</f>
        <v>-5.1948051948051951E-2</v>
      </c>
      <c r="F350" s="86"/>
      <c r="G350" s="86">
        <f>G349/G348</f>
        <v>5.8252427184466021E-2</v>
      </c>
    </row>
    <row r="351" spans="1:7" ht="15.75" customHeight="1" thickBot="1" x14ac:dyDescent="0.3">
      <c r="G351" s="73"/>
    </row>
    <row r="352" spans="1:7" ht="15.75" customHeight="1" thickBot="1" x14ac:dyDescent="0.35">
      <c r="A352" s="78"/>
      <c r="C352" s="349" t="s">
        <v>239</v>
      </c>
      <c r="D352" s="350"/>
      <c r="E352" s="350"/>
      <c r="F352" s="351"/>
      <c r="G352" s="344" t="s">
        <v>49</v>
      </c>
    </row>
    <row r="353" spans="1:7" ht="14.25" customHeight="1" thickBot="1" x14ac:dyDescent="0.35">
      <c r="A353" s="78" t="s">
        <v>157</v>
      </c>
      <c r="B353" s="79" t="s">
        <v>191</v>
      </c>
      <c r="C353" s="80" t="s">
        <v>241</v>
      </c>
      <c r="D353" s="80" t="s">
        <v>242</v>
      </c>
      <c r="E353" s="80" t="s">
        <v>243</v>
      </c>
      <c r="F353" s="80" t="s">
        <v>244</v>
      </c>
      <c r="G353" s="346"/>
    </row>
    <row r="354" spans="1:7" ht="14.25" customHeight="1" thickBot="1" x14ac:dyDescent="0.3">
      <c r="A354" s="344" t="s">
        <v>245</v>
      </c>
      <c r="B354" s="81">
        <v>2016</v>
      </c>
      <c r="C354" s="56">
        <f>SUM(C358+C362+C370+C374+C378+C382+C386)</f>
        <v>422</v>
      </c>
      <c r="D354" s="56">
        <f>SUM(D358+D362+D370+D374+D378+D382+D386)</f>
        <v>429</v>
      </c>
      <c r="E354" s="56">
        <f>SUM(E358+E362+E366+E370+E374+E378+E382+E386)</f>
        <v>446</v>
      </c>
      <c r="F354" s="56"/>
      <c r="G354" s="82">
        <f>SUM(C354:F354)</f>
        <v>1297</v>
      </c>
    </row>
    <row r="355" spans="1:7" ht="13.8" x14ac:dyDescent="0.25">
      <c r="A355" s="345"/>
      <c r="B355" s="81">
        <v>2015</v>
      </c>
      <c r="C355" s="77">
        <f>SUM(C359+C363+C371+C375+C379+C383+C387)</f>
        <v>433</v>
      </c>
      <c r="D355" s="77">
        <f>SUM(D359+D363+D371+D375+D379+D383+D387)</f>
        <v>415</v>
      </c>
      <c r="E355" s="77">
        <f>SUM(E359+E363+E367+E371+E375+E379+E383+E387)</f>
        <v>443</v>
      </c>
      <c r="F355" s="77"/>
      <c r="G355" s="55">
        <f>SUM(C355:F355)</f>
        <v>1291</v>
      </c>
    </row>
    <row r="356" spans="1:7" ht="13.8" x14ac:dyDescent="0.25">
      <c r="A356" s="345"/>
      <c r="B356" s="87" t="s">
        <v>205</v>
      </c>
      <c r="C356" s="84">
        <f>SUM(C354-C355)</f>
        <v>-11</v>
      </c>
      <c r="D356" s="84">
        <f>SUM(D354-D355)</f>
        <v>14</v>
      </c>
      <c r="E356" s="55">
        <f>SUM(E354-E355)</f>
        <v>3</v>
      </c>
      <c r="F356" s="84"/>
      <c r="G356" s="84">
        <f>SUM(G354-G355)</f>
        <v>6</v>
      </c>
    </row>
    <row r="357" spans="1:7" ht="14.25" customHeight="1" thickBot="1" x14ac:dyDescent="0.3">
      <c r="A357" s="346"/>
      <c r="B357" s="85" t="s">
        <v>9</v>
      </c>
      <c r="C357" s="86">
        <f>C356/C355</f>
        <v>-2.5404157043879907E-2</v>
      </c>
      <c r="D357" s="86">
        <f>D356/D355</f>
        <v>3.3734939759036145E-2</v>
      </c>
      <c r="E357" s="86">
        <f>E356/E355</f>
        <v>6.7720090293453723E-3</v>
      </c>
      <c r="F357" s="86"/>
      <c r="G357" s="86">
        <f>G356/G355</f>
        <v>4.6475600309837332E-3</v>
      </c>
    </row>
    <row r="358" spans="1:7" ht="14.25" customHeight="1" thickBot="1" x14ac:dyDescent="0.3">
      <c r="A358" s="344" t="s">
        <v>246</v>
      </c>
      <c r="B358" s="81">
        <v>2016</v>
      </c>
      <c r="C358" s="82">
        <v>4</v>
      </c>
      <c r="D358" s="82">
        <v>8</v>
      </c>
      <c r="E358" s="82">
        <v>10</v>
      </c>
      <c r="F358" s="82"/>
      <c r="G358" s="82">
        <f>SUM(C358:F358)</f>
        <v>22</v>
      </c>
    </row>
    <row r="359" spans="1:7" ht="13.8" x14ac:dyDescent="0.25">
      <c r="A359" s="345"/>
      <c r="B359" s="81">
        <v>2015</v>
      </c>
      <c r="C359" s="55">
        <v>7</v>
      </c>
      <c r="D359" s="55">
        <v>8</v>
      </c>
      <c r="E359" s="55">
        <v>5</v>
      </c>
      <c r="F359" s="55"/>
      <c r="G359" s="55">
        <f>SUM(C359:F359)</f>
        <v>20</v>
      </c>
    </row>
    <row r="360" spans="1:7" ht="13.8" x14ac:dyDescent="0.25">
      <c r="A360" s="345"/>
      <c r="B360" s="87" t="s">
        <v>205</v>
      </c>
      <c r="C360" s="84">
        <f>SUM(C358-C359)</f>
        <v>-3</v>
      </c>
      <c r="D360" s="84">
        <f>SUM(D358-D359)</f>
        <v>0</v>
      </c>
      <c r="E360" s="55">
        <f>SUM(E358-E359)</f>
        <v>5</v>
      </c>
      <c r="F360" s="84"/>
      <c r="G360" s="84">
        <f>SUM(G358-G359)</f>
        <v>2</v>
      </c>
    </row>
    <row r="361" spans="1:7" ht="14.25" customHeight="1" thickBot="1" x14ac:dyDescent="0.3">
      <c r="A361" s="346"/>
      <c r="B361" s="85" t="s">
        <v>9</v>
      </c>
      <c r="C361" s="86">
        <f>C360/C359</f>
        <v>-0.42857142857142855</v>
      </c>
      <c r="D361" s="86">
        <f>D360/D359</f>
        <v>0</v>
      </c>
      <c r="E361" s="86">
        <f>E360/E359</f>
        <v>1</v>
      </c>
      <c r="F361" s="86"/>
      <c r="G361" s="86">
        <f>G360/G359</f>
        <v>0.1</v>
      </c>
    </row>
    <row r="362" spans="1:7" ht="14.25" customHeight="1" thickBot="1" x14ac:dyDescent="0.3">
      <c r="A362" s="344" t="s">
        <v>247</v>
      </c>
      <c r="B362" s="81">
        <v>2016</v>
      </c>
      <c r="C362" s="56">
        <v>0</v>
      </c>
      <c r="D362" s="56">
        <v>5</v>
      </c>
      <c r="E362" s="56">
        <v>1</v>
      </c>
      <c r="F362" s="56"/>
      <c r="G362" s="56">
        <f>SUM(C362:F362)</f>
        <v>6</v>
      </c>
    </row>
    <row r="363" spans="1:7" ht="13.8" x14ac:dyDescent="0.25">
      <c r="A363" s="345"/>
      <c r="B363" s="81">
        <v>2015</v>
      </c>
      <c r="C363" s="55">
        <v>1</v>
      </c>
      <c r="D363" s="55">
        <v>1</v>
      </c>
      <c r="E363" s="55">
        <v>2</v>
      </c>
      <c r="F363" s="55"/>
      <c r="G363" s="55">
        <f>SUM(C363:F363)</f>
        <v>4</v>
      </c>
    </row>
    <row r="364" spans="1:7" ht="13.8" x14ac:dyDescent="0.25">
      <c r="A364" s="345"/>
      <c r="B364" s="87" t="s">
        <v>205</v>
      </c>
      <c r="C364" s="84">
        <f>SUM(C362-C363)</f>
        <v>-1</v>
      </c>
      <c r="D364" s="84">
        <f>SUM(D362-D363)</f>
        <v>4</v>
      </c>
      <c r="E364" s="55">
        <f>SUM(E362-E363)</f>
        <v>-1</v>
      </c>
      <c r="F364" s="84"/>
      <c r="G364" s="84">
        <f>SUM(G362-G363)</f>
        <v>2</v>
      </c>
    </row>
    <row r="365" spans="1:7" ht="14.25" customHeight="1" thickBot="1" x14ac:dyDescent="0.3">
      <c r="A365" s="346"/>
      <c r="B365" s="85" t="s">
        <v>9</v>
      </c>
      <c r="C365" s="86">
        <f>C364/C363</f>
        <v>-1</v>
      </c>
      <c r="D365" s="86">
        <f>D364/D363</f>
        <v>4</v>
      </c>
      <c r="E365" s="86">
        <f>E364/E363</f>
        <v>-0.5</v>
      </c>
      <c r="F365" s="86"/>
      <c r="G365" s="86">
        <f>G364/G363</f>
        <v>0.5</v>
      </c>
    </row>
    <row r="366" spans="1:7" ht="14.25" customHeight="1" thickBot="1" x14ac:dyDescent="0.3">
      <c r="A366" s="352" t="s">
        <v>248</v>
      </c>
      <c r="B366" s="81">
        <v>2016</v>
      </c>
      <c r="C366" s="56">
        <v>0</v>
      </c>
      <c r="D366" s="56">
        <v>0</v>
      </c>
      <c r="E366" s="56">
        <v>0</v>
      </c>
      <c r="F366" s="56"/>
      <c r="G366" s="56">
        <f>SUM(C366:F366)</f>
        <v>0</v>
      </c>
    </row>
    <row r="367" spans="1:7" ht="14.25" customHeight="1" x14ac:dyDescent="0.25">
      <c r="A367" s="353"/>
      <c r="B367" s="81">
        <v>2015</v>
      </c>
      <c r="C367" s="55">
        <v>0</v>
      </c>
      <c r="D367" s="55">
        <v>0</v>
      </c>
      <c r="E367" s="55">
        <v>0</v>
      </c>
      <c r="F367" s="55"/>
      <c r="G367" s="55">
        <f>SUM(C367:F367)</f>
        <v>0</v>
      </c>
    </row>
    <row r="368" spans="1:7" ht="14.25" customHeight="1" x14ac:dyDescent="0.25">
      <c r="A368" s="353"/>
      <c r="B368" s="87" t="s">
        <v>205</v>
      </c>
      <c r="C368" s="84">
        <f>SUM(C366-C367)</f>
        <v>0</v>
      </c>
      <c r="D368" s="84">
        <f>SUM(D366-D367)</f>
        <v>0</v>
      </c>
      <c r="E368" s="55">
        <f>SUM(E366-E367)</f>
        <v>0</v>
      </c>
      <c r="F368" s="84"/>
      <c r="G368" s="84">
        <f>SUM(G366-G367)</f>
        <v>0</v>
      </c>
    </row>
    <row r="369" spans="1:7" ht="14.25" customHeight="1" thickBot="1" x14ac:dyDescent="0.3">
      <c r="A369" s="354"/>
      <c r="B369" s="85" t="s">
        <v>9</v>
      </c>
      <c r="C369" s="86">
        <v>0</v>
      </c>
      <c r="D369" s="86">
        <v>0</v>
      </c>
      <c r="E369" s="86">
        <v>0</v>
      </c>
      <c r="F369" s="86"/>
      <c r="G369" s="86">
        <v>0</v>
      </c>
    </row>
    <row r="370" spans="1:7" ht="14.25" customHeight="1" thickBot="1" x14ac:dyDescent="0.3">
      <c r="A370" s="344" t="s">
        <v>249</v>
      </c>
      <c r="B370" s="81">
        <v>2016</v>
      </c>
      <c r="C370" s="56">
        <v>23</v>
      </c>
      <c r="D370" s="56">
        <v>22</v>
      </c>
      <c r="E370" s="56">
        <v>24</v>
      </c>
      <c r="F370" s="56"/>
      <c r="G370" s="56">
        <f>SUM(C370:F370)</f>
        <v>69</v>
      </c>
    </row>
    <row r="371" spans="1:7" ht="13.8" x14ac:dyDescent="0.25">
      <c r="A371" s="345"/>
      <c r="B371" s="81">
        <v>2015</v>
      </c>
      <c r="C371" s="55">
        <v>21</v>
      </c>
      <c r="D371" s="55">
        <v>27</v>
      </c>
      <c r="E371" s="55">
        <v>39</v>
      </c>
      <c r="F371" s="55"/>
      <c r="G371" s="55">
        <f>SUM(C371:F371)</f>
        <v>87</v>
      </c>
    </row>
    <row r="372" spans="1:7" ht="13.8" x14ac:dyDescent="0.25">
      <c r="A372" s="345"/>
      <c r="B372" s="87" t="s">
        <v>205</v>
      </c>
      <c r="C372" s="84">
        <f>SUM(C370-C371)</f>
        <v>2</v>
      </c>
      <c r="D372" s="84">
        <f>SUM(D370-D371)</f>
        <v>-5</v>
      </c>
      <c r="E372" s="55">
        <f>SUM(E370-E371)</f>
        <v>-15</v>
      </c>
      <c r="F372" s="84"/>
      <c r="G372" s="84">
        <f>SUM(G370-G371)</f>
        <v>-18</v>
      </c>
    </row>
    <row r="373" spans="1:7" ht="14.25" customHeight="1" thickBot="1" x14ac:dyDescent="0.3">
      <c r="A373" s="346"/>
      <c r="B373" s="85" t="s">
        <v>9</v>
      </c>
      <c r="C373" s="86">
        <f>C372/C371</f>
        <v>9.5238095238095233E-2</v>
      </c>
      <c r="D373" s="86">
        <f>D372/D371</f>
        <v>-0.18518518518518517</v>
      </c>
      <c r="E373" s="86">
        <f>E372/E371</f>
        <v>-0.38461538461538464</v>
      </c>
      <c r="F373" s="86"/>
      <c r="G373" s="86">
        <f>G372/G371</f>
        <v>-0.20689655172413793</v>
      </c>
    </row>
    <row r="374" spans="1:7" ht="14.25" customHeight="1" thickBot="1" x14ac:dyDescent="0.3">
      <c r="A374" s="344" t="s">
        <v>250</v>
      </c>
      <c r="B374" s="81">
        <v>2016</v>
      </c>
      <c r="C374" s="56">
        <v>41</v>
      </c>
      <c r="D374" s="56">
        <v>72</v>
      </c>
      <c r="E374" s="56">
        <v>54</v>
      </c>
      <c r="F374" s="56"/>
      <c r="G374" s="56">
        <f>SUM(C374:F374)</f>
        <v>167</v>
      </c>
    </row>
    <row r="375" spans="1:7" ht="13.8" x14ac:dyDescent="0.25">
      <c r="A375" s="345"/>
      <c r="B375" s="81">
        <v>2015</v>
      </c>
      <c r="C375" s="55">
        <v>56</v>
      </c>
      <c r="D375" s="55">
        <v>51</v>
      </c>
      <c r="E375" s="55">
        <v>73</v>
      </c>
      <c r="F375" s="55"/>
      <c r="G375" s="55">
        <f>SUM(C375:F375)</f>
        <v>180</v>
      </c>
    </row>
    <row r="376" spans="1:7" ht="13.8" x14ac:dyDescent="0.25">
      <c r="A376" s="345"/>
      <c r="B376" s="87" t="s">
        <v>205</v>
      </c>
      <c r="C376" s="84">
        <f>SUM(C374-C375)</f>
        <v>-15</v>
      </c>
      <c r="D376" s="84">
        <f>SUM(D374-D375)</f>
        <v>21</v>
      </c>
      <c r="E376" s="55">
        <f>SUM(E374-E375)</f>
        <v>-19</v>
      </c>
      <c r="F376" s="84"/>
      <c r="G376" s="84">
        <f>SUM(G374-G375)</f>
        <v>-13</v>
      </c>
    </row>
    <row r="377" spans="1:7" ht="14.25" customHeight="1" thickBot="1" x14ac:dyDescent="0.3">
      <c r="A377" s="346"/>
      <c r="B377" s="85" t="s">
        <v>9</v>
      </c>
      <c r="C377" s="86">
        <f>C376/C375</f>
        <v>-0.26785714285714285</v>
      </c>
      <c r="D377" s="86">
        <f>D376/D375</f>
        <v>0.41176470588235292</v>
      </c>
      <c r="E377" s="86">
        <f>E376/E375</f>
        <v>-0.26027397260273971</v>
      </c>
      <c r="F377" s="86"/>
      <c r="G377" s="86">
        <f>G376/G375</f>
        <v>-7.2222222222222215E-2</v>
      </c>
    </row>
    <row r="378" spans="1:7" ht="14.25" customHeight="1" thickBot="1" x14ac:dyDescent="0.3">
      <c r="A378" s="344" t="s">
        <v>251</v>
      </c>
      <c r="B378" s="81">
        <v>2016</v>
      </c>
      <c r="C378" s="56">
        <v>125</v>
      </c>
      <c r="D378" s="56">
        <v>68</v>
      </c>
      <c r="E378" s="56">
        <v>85</v>
      </c>
      <c r="F378" s="56"/>
      <c r="G378" s="56">
        <f>SUM(C378:F378)</f>
        <v>278</v>
      </c>
    </row>
    <row r="379" spans="1:7" ht="13.8" x14ac:dyDescent="0.25">
      <c r="A379" s="345"/>
      <c r="B379" s="81">
        <v>2015</v>
      </c>
      <c r="C379" s="55">
        <v>70</v>
      </c>
      <c r="D379" s="55">
        <v>70</v>
      </c>
      <c r="E379" s="55">
        <v>82</v>
      </c>
      <c r="F379" s="55"/>
      <c r="G379" s="55">
        <f>SUM(C379:F379)</f>
        <v>222</v>
      </c>
    </row>
    <row r="380" spans="1:7" ht="13.8" x14ac:dyDescent="0.25">
      <c r="A380" s="345"/>
      <c r="B380" s="87" t="s">
        <v>205</v>
      </c>
      <c r="C380" s="84">
        <f>SUM(C378-C379)</f>
        <v>55</v>
      </c>
      <c r="D380" s="84">
        <f>SUM(D378-D379)</f>
        <v>-2</v>
      </c>
      <c r="E380" s="55">
        <f>SUM(E378-E379)</f>
        <v>3</v>
      </c>
      <c r="F380" s="84"/>
      <c r="G380" s="84">
        <f>SUM(G378-G379)</f>
        <v>56</v>
      </c>
    </row>
    <row r="381" spans="1:7" ht="14.25" customHeight="1" thickBot="1" x14ac:dyDescent="0.3">
      <c r="A381" s="346"/>
      <c r="B381" s="85" t="s">
        <v>9</v>
      </c>
      <c r="C381" s="86">
        <f>C380/C379</f>
        <v>0.7857142857142857</v>
      </c>
      <c r="D381" s="86">
        <f>D380/D379</f>
        <v>-2.8571428571428571E-2</v>
      </c>
      <c r="E381" s="86">
        <f>E380/E379</f>
        <v>3.6585365853658534E-2</v>
      </c>
      <c r="F381" s="86"/>
      <c r="G381" s="86">
        <f>G380/G379</f>
        <v>0.25225225225225223</v>
      </c>
    </row>
    <row r="382" spans="1:7" ht="14.25" customHeight="1" thickBot="1" x14ac:dyDescent="0.3">
      <c r="A382" s="344" t="s">
        <v>252</v>
      </c>
      <c r="B382" s="81">
        <v>2016</v>
      </c>
      <c r="C382" s="56">
        <v>209</v>
      </c>
      <c r="D382" s="56">
        <v>238</v>
      </c>
      <c r="E382" s="56">
        <v>256</v>
      </c>
      <c r="F382" s="56"/>
      <c r="G382" s="56">
        <f>SUM(C382:F382)</f>
        <v>703</v>
      </c>
    </row>
    <row r="383" spans="1:7" ht="13.8" x14ac:dyDescent="0.25">
      <c r="A383" s="345"/>
      <c r="B383" s="81">
        <v>2015</v>
      </c>
      <c r="C383" s="55">
        <v>241</v>
      </c>
      <c r="D383" s="55">
        <v>239</v>
      </c>
      <c r="E383" s="55">
        <v>222</v>
      </c>
      <c r="F383" s="55"/>
      <c r="G383" s="55">
        <f>SUM(C383:F383)</f>
        <v>702</v>
      </c>
    </row>
    <row r="384" spans="1:7" ht="13.8" x14ac:dyDescent="0.25">
      <c r="A384" s="345"/>
      <c r="B384" s="87" t="s">
        <v>205</v>
      </c>
      <c r="C384" s="84">
        <f>SUM(C382-C383)</f>
        <v>-32</v>
      </c>
      <c r="D384" s="84">
        <f>SUM(D382-D383)</f>
        <v>-1</v>
      </c>
      <c r="E384" s="55">
        <f>SUM(E382-E383)</f>
        <v>34</v>
      </c>
      <c r="F384" s="84"/>
      <c r="G384" s="84">
        <f>SUM(G382-G383)</f>
        <v>1</v>
      </c>
    </row>
    <row r="385" spans="1:7" ht="14.4" thickBot="1" x14ac:dyDescent="0.3">
      <c r="A385" s="346"/>
      <c r="B385" s="85" t="s">
        <v>9</v>
      </c>
      <c r="C385" s="86">
        <f>C384/C383</f>
        <v>-0.13278008298755187</v>
      </c>
      <c r="D385" s="86">
        <f>D384/D383</f>
        <v>-4.1841004184100415E-3</v>
      </c>
      <c r="E385" s="86">
        <f>E384/E383</f>
        <v>0.15315315315315314</v>
      </c>
      <c r="F385" s="86"/>
      <c r="G385" s="86">
        <f>G384/G383</f>
        <v>1.4245014245014246E-3</v>
      </c>
    </row>
    <row r="386" spans="1:7" ht="15.75" customHeight="1" thickBot="1" x14ac:dyDescent="0.3">
      <c r="A386" s="344" t="s">
        <v>253</v>
      </c>
      <c r="B386" s="81">
        <v>2016</v>
      </c>
      <c r="C386" s="56">
        <v>20</v>
      </c>
      <c r="D386" s="56">
        <v>16</v>
      </c>
      <c r="E386" s="56">
        <v>16</v>
      </c>
      <c r="F386" s="56"/>
      <c r="G386" s="56">
        <f>SUM(C386:F386)</f>
        <v>52</v>
      </c>
    </row>
    <row r="387" spans="1:7" ht="13.8" x14ac:dyDescent="0.25">
      <c r="A387" s="345"/>
      <c r="B387" s="81">
        <v>2015</v>
      </c>
      <c r="C387" s="55">
        <v>37</v>
      </c>
      <c r="D387" s="55">
        <v>19</v>
      </c>
      <c r="E387" s="55">
        <v>20</v>
      </c>
      <c r="F387" s="55"/>
      <c r="G387" s="55">
        <f>SUM(C387:F387)</f>
        <v>76</v>
      </c>
    </row>
    <row r="388" spans="1:7" ht="14.25" customHeight="1" x14ac:dyDescent="0.25">
      <c r="A388" s="345"/>
      <c r="B388" s="87" t="s">
        <v>205</v>
      </c>
      <c r="C388" s="84">
        <f>SUM(C386-C387)</f>
        <v>-17</v>
      </c>
      <c r="D388" s="84">
        <f>SUM(D386-D387)</f>
        <v>-3</v>
      </c>
      <c r="E388" s="55">
        <f>SUM(E386-E387)</f>
        <v>-4</v>
      </c>
      <c r="F388" s="84"/>
      <c r="G388" s="84">
        <f>SUM(G386-G387)</f>
        <v>-24</v>
      </c>
    </row>
    <row r="389" spans="1:7" ht="14.4" thickBot="1" x14ac:dyDescent="0.3">
      <c r="A389" s="346"/>
      <c r="B389" s="85" t="s">
        <v>9</v>
      </c>
      <c r="C389" s="86">
        <f>C388/C387</f>
        <v>-0.45945945945945948</v>
      </c>
      <c r="D389" s="86">
        <f>D388/D387</f>
        <v>-0.15789473684210525</v>
      </c>
      <c r="E389" s="86">
        <f>E388/E387</f>
        <v>-0.2</v>
      </c>
      <c r="F389" s="86"/>
      <c r="G389" s="86">
        <f>G388/G387</f>
        <v>-0.31578947368421051</v>
      </c>
    </row>
    <row r="390" spans="1:7" ht="13.8" thickBot="1" x14ac:dyDescent="0.3">
      <c r="G390" s="73"/>
    </row>
    <row r="391" spans="1:7" ht="15.75" customHeight="1" thickBot="1" x14ac:dyDescent="0.35">
      <c r="A391" s="78"/>
      <c r="C391" s="349" t="s">
        <v>239</v>
      </c>
      <c r="D391" s="350"/>
      <c r="E391" s="350"/>
      <c r="F391" s="351"/>
      <c r="G391" s="344" t="s">
        <v>49</v>
      </c>
    </row>
    <row r="392" spans="1:7" ht="14.25" customHeight="1" thickBot="1" x14ac:dyDescent="0.35">
      <c r="A392" s="78" t="s">
        <v>162</v>
      </c>
      <c r="B392" s="79" t="s">
        <v>191</v>
      </c>
      <c r="C392" s="80" t="s">
        <v>241</v>
      </c>
      <c r="D392" s="80" t="s">
        <v>242</v>
      </c>
      <c r="E392" s="80" t="s">
        <v>243</v>
      </c>
      <c r="F392" s="80" t="s">
        <v>244</v>
      </c>
      <c r="G392" s="346"/>
    </row>
    <row r="393" spans="1:7" ht="14.25" customHeight="1" thickBot="1" x14ac:dyDescent="0.3">
      <c r="A393" s="344" t="s">
        <v>245</v>
      </c>
      <c r="B393" s="81">
        <v>2016</v>
      </c>
      <c r="C393" s="56">
        <f>SUM(C397+C401+C409+C413+C417+C421+C425)</f>
        <v>492</v>
      </c>
      <c r="D393" s="56">
        <f>SUM(D397+D401+D409+D413+D417+D421+D425)</f>
        <v>483</v>
      </c>
      <c r="E393" s="56">
        <f>SUM(E397+E401+E405+E409+E413+E417+E421+E425)</f>
        <v>393</v>
      </c>
      <c r="F393" s="56"/>
      <c r="G393" s="82">
        <f>SUM(C393:F393)</f>
        <v>1368</v>
      </c>
    </row>
    <row r="394" spans="1:7" ht="13.8" x14ac:dyDescent="0.25">
      <c r="A394" s="345"/>
      <c r="B394" s="81">
        <v>2015</v>
      </c>
      <c r="C394" s="77">
        <f>SUM(C398+C402+C410+C414+C418+C422+C426)</f>
        <v>522</v>
      </c>
      <c r="D394" s="77">
        <f>SUM(D398+D402+D410+D414+D418+D422+D426)</f>
        <v>458</v>
      </c>
      <c r="E394" s="77">
        <f>SUM(E398+E402+E406+E410+E414+E418+E422+E426)</f>
        <v>515</v>
      </c>
      <c r="F394" s="77"/>
      <c r="G394" s="55">
        <f>SUM(C394:F394)</f>
        <v>1495</v>
      </c>
    </row>
    <row r="395" spans="1:7" ht="13.8" x14ac:dyDescent="0.25">
      <c r="A395" s="345"/>
      <c r="B395" s="87" t="s">
        <v>205</v>
      </c>
      <c r="C395" s="84">
        <f>SUM(C393-C394)</f>
        <v>-30</v>
      </c>
      <c r="D395" s="84">
        <f>SUM(D393-D394)</f>
        <v>25</v>
      </c>
      <c r="E395" s="55">
        <f>SUM(E393-E394)</f>
        <v>-122</v>
      </c>
      <c r="F395" s="84"/>
      <c r="G395" s="84">
        <f>SUM(G393-G394)</f>
        <v>-127</v>
      </c>
    </row>
    <row r="396" spans="1:7" ht="14.25" customHeight="1" thickBot="1" x14ac:dyDescent="0.3">
      <c r="A396" s="346"/>
      <c r="B396" s="85" t="s">
        <v>9</v>
      </c>
      <c r="C396" s="86">
        <f>C395/C394</f>
        <v>-5.7471264367816091E-2</v>
      </c>
      <c r="D396" s="86">
        <f>D395/D394</f>
        <v>5.458515283842795E-2</v>
      </c>
      <c r="E396" s="86">
        <f>E395/E394</f>
        <v>-0.23689320388349513</v>
      </c>
      <c r="F396" s="86"/>
      <c r="G396" s="86">
        <f>G395/G394</f>
        <v>-8.4949832775919734E-2</v>
      </c>
    </row>
    <row r="397" spans="1:7" ht="14.25" customHeight="1" thickBot="1" x14ac:dyDescent="0.3">
      <c r="A397" s="344" t="s">
        <v>246</v>
      </c>
      <c r="B397" s="81">
        <v>2016</v>
      </c>
      <c r="C397" s="82">
        <v>7</v>
      </c>
      <c r="D397" s="82">
        <v>2</v>
      </c>
      <c r="E397" s="82">
        <v>4</v>
      </c>
      <c r="F397" s="82"/>
      <c r="G397" s="82">
        <f>SUM(C397:F397)</f>
        <v>13</v>
      </c>
    </row>
    <row r="398" spans="1:7" ht="13.8" x14ac:dyDescent="0.25">
      <c r="A398" s="345"/>
      <c r="B398" s="81">
        <v>2015</v>
      </c>
      <c r="C398" s="55">
        <v>3</v>
      </c>
      <c r="D398" s="55">
        <v>2</v>
      </c>
      <c r="E398" s="55">
        <v>2</v>
      </c>
      <c r="F398" s="55"/>
      <c r="G398" s="55">
        <f>SUM(C398:F398)</f>
        <v>7</v>
      </c>
    </row>
    <row r="399" spans="1:7" ht="13.8" x14ac:dyDescent="0.25">
      <c r="A399" s="345"/>
      <c r="B399" s="87" t="s">
        <v>205</v>
      </c>
      <c r="C399" s="84">
        <f>SUM(C397-C398)</f>
        <v>4</v>
      </c>
      <c r="D399" s="84">
        <f>SUM(D397-D398)</f>
        <v>0</v>
      </c>
      <c r="E399" s="55">
        <f>SUM(E397-E398)</f>
        <v>2</v>
      </c>
      <c r="F399" s="84"/>
      <c r="G399" s="84">
        <f>SUM(G397-G398)</f>
        <v>6</v>
      </c>
    </row>
    <row r="400" spans="1:7" ht="14.25" customHeight="1" thickBot="1" x14ac:dyDescent="0.3">
      <c r="A400" s="346"/>
      <c r="B400" s="85" t="s">
        <v>9</v>
      </c>
      <c r="C400" s="86">
        <f>C399/C398</f>
        <v>1.3333333333333333</v>
      </c>
      <c r="D400" s="86">
        <f>D399/D398</f>
        <v>0</v>
      </c>
      <c r="E400" s="86">
        <f>E399/E398</f>
        <v>1</v>
      </c>
      <c r="F400" s="86"/>
      <c r="G400" s="86">
        <f>G399/G398</f>
        <v>0.8571428571428571</v>
      </c>
    </row>
    <row r="401" spans="1:7" ht="14.25" customHeight="1" thickBot="1" x14ac:dyDescent="0.3">
      <c r="A401" s="344" t="s">
        <v>247</v>
      </c>
      <c r="B401" s="81">
        <v>2016</v>
      </c>
      <c r="C401" s="56">
        <v>1</v>
      </c>
      <c r="D401" s="56">
        <v>1</v>
      </c>
      <c r="E401" s="56">
        <v>0</v>
      </c>
      <c r="F401" s="56"/>
      <c r="G401" s="56">
        <f>SUM(C401:F401)</f>
        <v>2</v>
      </c>
    </row>
    <row r="402" spans="1:7" ht="13.8" x14ac:dyDescent="0.25">
      <c r="A402" s="345"/>
      <c r="B402" s="81">
        <v>2015</v>
      </c>
      <c r="C402" s="55">
        <v>0</v>
      </c>
      <c r="D402" s="55">
        <v>2</v>
      </c>
      <c r="E402" s="55">
        <v>4</v>
      </c>
      <c r="F402" s="55"/>
      <c r="G402" s="55">
        <f>SUM(C402:F402)</f>
        <v>6</v>
      </c>
    </row>
    <row r="403" spans="1:7" ht="13.8" x14ac:dyDescent="0.25">
      <c r="A403" s="345"/>
      <c r="B403" s="87" t="s">
        <v>205</v>
      </c>
      <c r="C403" s="84">
        <f>SUM(C401-C402)</f>
        <v>1</v>
      </c>
      <c r="D403" s="84">
        <f>SUM(D401-D402)</f>
        <v>-1</v>
      </c>
      <c r="E403" s="55">
        <f>SUM(E401-E402)</f>
        <v>-4</v>
      </c>
      <c r="F403" s="84"/>
      <c r="G403" s="84">
        <f>SUM(G401-G402)</f>
        <v>-4</v>
      </c>
    </row>
    <row r="404" spans="1:7" ht="14.25" customHeight="1" thickBot="1" x14ac:dyDescent="0.3">
      <c r="A404" s="346"/>
      <c r="B404" s="85" t="s">
        <v>9</v>
      </c>
      <c r="C404" s="86">
        <v>0</v>
      </c>
      <c r="D404" s="86">
        <f>D403/D402</f>
        <v>-0.5</v>
      </c>
      <c r="E404" s="86">
        <f>E403/E402</f>
        <v>-1</v>
      </c>
      <c r="F404" s="86"/>
      <c r="G404" s="86">
        <f>G403/G402</f>
        <v>-0.66666666666666663</v>
      </c>
    </row>
    <row r="405" spans="1:7" ht="14.25" customHeight="1" thickBot="1" x14ac:dyDescent="0.3">
      <c r="A405" s="352" t="s">
        <v>248</v>
      </c>
      <c r="B405" s="81">
        <v>2016</v>
      </c>
      <c r="C405" s="56">
        <v>0</v>
      </c>
      <c r="D405" s="56">
        <v>0</v>
      </c>
      <c r="E405" s="56">
        <v>0</v>
      </c>
      <c r="F405" s="56"/>
      <c r="G405" s="56">
        <f>SUM(C405:F405)</f>
        <v>0</v>
      </c>
    </row>
    <row r="406" spans="1:7" ht="14.25" customHeight="1" x14ac:dyDescent="0.25">
      <c r="A406" s="353"/>
      <c r="B406" s="81">
        <v>2015</v>
      </c>
      <c r="C406" s="55">
        <v>0</v>
      </c>
      <c r="D406" s="55">
        <v>0</v>
      </c>
      <c r="E406" s="55">
        <v>0</v>
      </c>
      <c r="F406" s="55"/>
      <c r="G406" s="55">
        <f>SUM(C406:F406)</f>
        <v>0</v>
      </c>
    </row>
    <row r="407" spans="1:7" ht="14.25" customHeight="1" x14ac:dyDescent="0.25">
      <c r="A407" s="353"/>
      <c r="B407" s="87" t="s">
        <v>205</v>
      </c>
      <c r="C407" s="84">
        <f>SUM(C405-C406)</f>
        <v>0</v>
      </c>
      <c r="D407" s="84">
        <f>SUM(D405-D406)</f>
        <v>0</v>
      </c>
      <c r="E407" s="55">
        <f>SUM(E405-E406)</f>
        <v>0</v>
      </c>
      <c r="F407" s="84"/>
      <c r="G407" s="84">
        <f>SUM(G405-G406)</f>
        <v>0</v>
      </c>
    </row>
    <row r="408" spans="1:7" ht="14.25" customHeight="1" thickBot="1" x14ac:dyDescent="0.3">
      <c r="A408" s="354"/>
      <c r="B408" s="85" t="s">
        <v>9</v>
      </c>
      <c r="C408" s="86">
        <v>0</v>
      </c>
      <c r="D408" s="86">
        <v>0</v>
      </c>
      <c r="E408" s="86">
        <v>0</v>
      </c>
      <c r="F408" s="86"/>
      <c r="G408" s="86">
        <v>0</v>
      </c>
    </row>
    <row r="409" spans="1:7" ht="14.25" customHeight="1" thickBot="1" x14ac:dyDescent="0.3">
      <c r="A409" s="344" t="s">
        <v>249</v>
      </c>
      <c r="B409" s="81">
        <v>2016</v>
      </c>
      <c r="C409" s="56">
        <v>17</v>
      </c>
      <c r="D409" s="56">
        <v>11</v>
      </c>
      <c r="E409" s="56">
        <v>15</v>
      </c>
      <c r="F409" s="56"/>
      <c r="G409" s="56">
        <f>SUM(C409:F409)</f>
        <v>43</v>
      </c>
    </row>
    <row r="410" spans="1:7" ht="13.8" x14ac:dyDescent="0.25">
      <c r="A410" s="345"/>
      <c r="B410" s="81">
        <v>2015</v>
      </c>
      <c r="C410" s="55">
        <v>22</v>
      </c>
      <c r="D410" s="55">
        <v>36</v>
      </c>
      <c r="E410" s="55">
        <v>25</v>
      </c>
      <c r="F410" s="55"/>
      <c r="G410" s="55">
        <f>SUM(C410:F410)</f>
        <v>83</v>
      </c>
    </row>
    <row r="411" spans="1:7" ht="13.8" x14ac:dyDescent="0.25">
      <c r="A411" s="345"/>
      <c r="B411" s="87" t="s">
        <v>205</v>
      </c>
      <c r="C411" s="84">
        <f>SUM(C409-C410)</f>
        <v>-5</v>
      </c>
      <c r="D411" s="84">
        <f>SUM(D409-D410)</f>
        <v>-25</v>
      </c>
      <c r="E411" s="55">
        <f>SUM(E409-E410)</f>
        <v>-10</v>
      </c>
      <c r="F411" s="84"/>
      <c r="G411" s="84">
        <f>SUM(G409-G410)</f>
        <v>-40</v>
      </c>
    </row>
    <row r="412" spans="1:7" ht="14.25" customHeight="1" thickBot="1" x14ac:dyDescent="0.3">
      <c r="A412" s="346"/>
      <c r="B412" s="85" t="s">
        <v>9</v>
      </c>
      <c r="C412" s="86">
        <f>C411/C410</f>
        <v>-0.22727272727272727</v>
      </c>
      <c r="D412" s="86">
        <f>D411/D410</f>
        <v>-0.69444444444444442</v>
      </c>
      <c r="E412" s="86">
        <f>E411/E410</f>
        <v>-0.4</v>
      </c>
      <c r="F412" s="86"/>
      <c r="G412" s="86">
        <f>G411/G410</f>
        <v>-0.48192771084337349</v>
      </c>
    </row>
    <row r="413" spans="1:7" ht="14.25" customHeight="1" thickBot="1" x14ac:dyDescent="0.3">
      <c r="A413" s="344" t="s">
        <v>250</v>
      </c>
      <c r="B413" s="81">
        <v>2016</v>
      </c>
      <c r="C413" s="56">
        <v>50</v>
      </c>
      <c r="D413" s="56">
        <v>41</v>
      </c>
      <c r="E413" s="56">
        <v>47</v>
      </c>
      <c r="F413" s="56"/>
      <c r="G413" s="56">
        <f>SUM(C413:F413)</f>
        <v>138</v>
      </c>
    </row>
    <row r="414" spans="1:7" ht="13.8" x14ac:dyDescent="0.25">
      <c r="A414" s="345"/>
      <c r="B414" s="81">
        <v>2015</v>
      </c>
      <c r="C414" s="55">
        <v>21</v>
      </c>
      <c r="D414" s="55">
        <v>37</v>
      </c>
      <c r="E414" s="55">
        <v>37</v>
      </c>
      <c r="F414" s="55"/>
      <c r="G414" s="55">
        <f>SUM(C414:F414)</f>
        <v>95</v>
      </c>
    </row>
    <row r="415" spans="1:7" ht="13.8" x14ac:dyDescent="0.25">
      <c r="A415" s="345"/>
      <c r="B415" s="87" t="s">
        <v>205</v>
      </c>
      <c r="C415" s="84">
        <f>SUM(C413-C414)</f>
        <v>29</v>
      </c>
      <c r="D415" s="84">
        <f>SUM(D413-D414)</f>
        <v>4</v>
      </c>
      <c r="E415" s="55">
        <f>SUM(E413-E414)</f>
        <v>10</v>
      </c>
      <c r="F415" s="84"/>
      <c r="G415" s="84">
        <f>SUM(G413-G414)</f>
        <v>43</v>
      </c>
    </row>
    <row r="416" spans="1:7" ht="14.25" customHeight="1" thickBot="1" x14ac:dyDescent="0.3">
      <c r="A416" s="346"/>
      <c r="B416" s="85" t="s">
        <v>9</v>
      </c>
      <c r="C416" s="86">
        <f>C415/C414</f>
        <v>1.3809523809523809</v>
      </c>
      <c r="D416" s="86">
        <f>D415/D414</f>
        <v>0.10810810810810811</v>
      </c>
      <c r="E416" s="86">
        <f>E415/E414</f>
        <v>0.27027027027027029</v>
      </c>
      <c r="F416" s="86"/>
      <c r="G416" s="86">
        <f>G415/G414</f>
        <v>0.45263157894736844</v>
      </c>
    </row>
    <row r="417" spans="1:7" ht="14.25" customHeight="1" thickBot="1" x14ac:dyDescent="0.3">
      <c r="A417" s="344" t="s">
        <v>251</v>
      </c>
      <c r="B417" s="81">
        <v>2016</v>
      </c>
      <c r="C417" s="56">
        <v>133</v>
      </c>
      <c r="D417" s="56">
        <v>147</v>
      </c>
      <c r="E417" s="56">
        <v>136</v>
      </c>
      <c r="F417" s="56"/>
      <c r="G417" s="56">
        <f>SUM(C417:F417)</f>
        <v>416</v>
      </c>
    </row>
    <row r="418" spans="1:7" ht="13.8" x14ac:dyDescent="0.25">
      <c r="A418" s="345"/>
      <c r="B418" s="81">
        <v>2015</v>
      </c>
      <c r="C418" s="55">
        <v>187</v>
      </c>
      <c r="D418" s="55">
        <v>148</v>
      </c>
      <c r="E418" s="55">
        <v>166</v>
      </c>
      <c r="F418" s="55"/>
      <c r="G418" s="55">
        <f>SUM(C418:F418)</f>
        <v>501</v>
      </c>
    </row>
    <row r="419" spans="1:7" ht="13.8" x14ac:dyDescent="0.25">
      <c r="A419" s="345"/>
      <c r="B419" s="87" t="s">
        <v>205</v>
      </c>
      <c r="C419" s="84">
        <f>SUM(C417-C418)</f>
        <v>-54</v>
      </c>
      <c r="D419" s="84">
        <f>SUM(D417-D418)</f>
        <v>-1</v>
      </c>
      <c r="E419" s="55">
        <f>SUM(E417-E418)</f>
        <v>-30</v>
      </c>
      <c r="F419" s="84"/>
      <c r="G419" s="84">
        <f>SUM(G417-G418)</f>
        <v>-85</v>
      </c>
    </row>
    <row r="420" spans="1:7" ht="14.4" thickBot="1" x14ac:dyDescent="0.3">
      <c r="A420" s="346"/>
      <c r="B420" s="85" t="s">
        <v>9</v>
      </c>
      <c r="C420" s="86">
        <f>C419/C418</f>
        <v>-0.28877005347593582</v>
      </c>
      <c r="D420" s="86">
        <f>D419/D418</f>
        <v>-6.7567567567567571E-3</v>
      </c>
      <c r="E420" s="86">
        <f>E419/E418</f>
        <v>-0.18072289156626506</v>
      </c>
      <c r="F420" s="86"/>
      <c r="G420" s="86">
        <f>G419/G418</f>
        <v>-0.16966067864271456</v>
      </c>
    </row>
    <row r="421" spans="1:7" ht="15.75" customHeight="1" thickBot="1" x14ac:dyDescent="0.3">
      <c r="A421" s="344" t="s">
        <v>252</v>
      </c>
      <c r="B421" s="81">
        <v>2016</v>
      </c>
      <c r="C421" s="56">
        <v>268</v>
      </c>
      <c r="D421" s="56">
        <v>266</v>
      </c>
      <c r="E421" s="56">
        <v>176</v>
      </c>
      <c r="F421" s="56"/>
      <c r="G421" s="56">
        <f>SUM(C421:F421)</f>
        <v>710</v>
      </c>
    </row>
    <row r="422" spans="1:7" ht="13.8" x14ac:dyDescent="0.25">
      <c r="A422" s="345"/>
      <c r="B422" s="81">
        <v>2015</v>
      </c>
      <c r="C422" s="55">
        <v>278</v>
      </c>
      <c r="D422" s="55">
        <v>224</v>
      </c>
      <c r="E422" s="55">
        <v>267</v>
      </c>
      <c r="F422" s="55"/>
      <c r="G422" s="55">
        <f>SUM(C422:F422)</f>
        <v>769</v>
      </c>
    </row>
    <row r="423" spans="1:7" ht="14.25" customHeight="1" x14ac:dyDescent="0.25">
      <c r="A423" s="345"/>
      <c r="B423" s="87" t="s">
        <v>205</v>
      </c>
      <c r="C423" s="84">
        <f>SUM(C421-C422)</f>
        <v>-10</v>
      </c>
      <c r="D423" s="84">
        <f>SUM(D421-D422)</f>
        <v>42</v>
      </c>
      <c r="E423" s="55">
        <f>SUM(E421-E422)</f>
        <v>-91</v>
      </c>
      <c r="F423" s="84"/>
      <c r="G423" s="84">
        <f>SUM(G421-G422)</f>
        <v>-59</v>
      </c>
    </row>
    <row r="424" spans="1:7" ht="14.4" thickBot="1" x14ac:dyDescent="0.3">
      <c r="A424" s="346"/>
      <c r="B424" s="85" t="s">
        <v>9</v>
      </c>
      <c r="C424" s="86">
        <f>C423/C422</f>
        <v>-3.5971223021582732E-2</v>
      </c>
      <c r="D424" s="86">
        <f>D423/D422</f>
        <v>0.1875</v>
      </c>
      <c r="E424" s="86">
        <f>E423/E422</f>
        <v>-0.34082397003745318</v>
      </c>
      <c r="F424" s="86"/>
      <c r="G424" s="86">
        <f>G423/G422</f>
        <v>-7.6723016905071523E-2</v>
      </c>
    </row>
    <row r="425" spans="1:7" ht="14.25" customHeight="1" thickBot="1" x14ac:dyDescent="0.3">
      <c r="A425" s="344" t="s">
        <v>253</v>
      </c>
      <c r="B425" s="81">
        <v>2016</v>
      </c>
      <c r="C425" s="56">
        <v>16</v>
      </c>
      <c r="D425" s="56">
        <v>15</v>
      </c>
      <c r="E425" s="56">
        <v>15</v>
      </c>
      <c r="F425" s="56"/>
      <c r="G425" s="56">
        <f>SUM(C425:F425)</f>
        <v>46</v>
      </c>
    </row>
    <row r="426" spans="1:7" ht="13.8" x14ac:dyDescent="0.25">
      <c r="A426" s="345"/>
      <c r="B426" s="81">
        <v>2015</v>
      </c>
      <c r="C426" s="55">
        <v>11</v>
      </c>
      <c r="D426" s="55">
        <v>9</v>
      </c>
      <c r="E426" s="55">
        <v>14</v>
      </c>
      <c r="F426" s="55"/>
      <c r="G426" s="55">
        <f>SUM(C426:F426)</f>
        <v>34</v>
      </c>
    </row>
    <row r="427" spans="1:7" ht="14.25" customHeight="1" x14ac:dyDescent="0.25">
      <c r="A427" s="345"/>
      <c r="B427" s="87" t="s">
        <v>205</v>
      </c>
      <c r="C427" s="84">
        <f>SUM(C425-C426)</f>
        <v>5</v>
      </c>
      <c r="D427" s="84">
        <f>SUM(D425-D426)</f>
        <v>6</v>
      </c>
      <c r="E427" s="55">
        <f>SUM(E425-E426)</f>
        <v>1</v>
      </c>
      <c r="F427" s="84"/>
      <c r="G427" s="84">
        <f>SUM(G425-G426)</f>
        <v>12</v>
      </c>
    </row>
    <row r="428" spans="1:7" ht="14.4" thickBot="1" x14ac:dyDescent="0.3">
      <c r="A428" s="346"/>
      <c r="B428" s="85" t="s">
        <v>9</v>
      </c>
      <c r="C428" s="86">
        <f>C427/C426</f>
        <v>0.45454545454545453</v>
      </c>
      <c r="D428" s="86">
        <f>D427/D426</f>
        <v>0.66666666666666663</v>
      </c>
      <c r="E428" s="86">
        <f>E427/E426</f>
        <v>7.1428571428571425E-2</v>
      </c>
      <c r="F428" s="86"/>
      <c r="G428" s="86">
        <f>G427/G426</f>
        <v>0.35294117647058826</v>
      </c>
    </row>
    <row r="429" spans="1:7" ht="13.8" thickBot="1" x14ac:dyDescent="0.3">
      <c r="G429" s="73"/>
    </row>
    <row r="430" spans="1:7" ht="15.75" customHeight="1" thickBot="1" x14ac:dyDescent="0.35">
      <c r="A430" s="78"/>
      <c r="C430" s="349" t="s">
        <v>239</v>
      </c>
      <c r="D430" s="350"/>
      <c r="E430" s="350"/>
      <c r="F430" s="351"/>
      <c r="G430" s="344" t="s">
        <v>49</v>
      </c>
    </row>
    <row r="431" spans="1:7" ht="14.25" customHeight="1" thickBot="1" x14ac:dyDescent="0.35">
      <c r="A431" s="78" t="s">
        <v>173</v>
      </c>
      <c r="B431" s="79" t="s">
        <v>191</v>
      </c>
      <c r="C431" s="80" t="s">
        <v>241</v>
      </c>
      <c r="D431" s="80" t="s">
        <v>242</v>
      </c>
      <c r="E431" s="80" t="s">
        <v>243</v>
      </c>
      <c r="F431" s="80" t="s">
        <v>244</v>
      </c>
      <c r="G431" s="346"/>
    </row>
    <row r="432" spans="1:7" ht="14.25" customHeight="1" thickBot="1" x14ac:dyDescent="0.3">
      <c r="A432" s="344" t="s">
        <v>245</v>
      </c>
      <c r="B432" s="81">
        <v>2016</v>
      </c>
      <c r="C432" s="56">
        <f>SUM(C436+C440+C448+C452+C456+C460+C464)</f>
        <v>159</v>
      </c>
      <c r="D432" s="56">
        <f>SUM(D436+D440+D448+D452+D456+D460+D464)</f>
        <v>161</v>
      </c>
      <c r="E432" s="56">
        <f>SUM(E436+E440+E444+E448+E452+E456+E460+E464)</f>
        <v>163</v>
      </c>
      <c r="F432" s="56"/>
      <c r="G432" s="82">
        <f>SUM(C432:F432)</f>
        <v>483</v>
      </c>
    </row>
    <row r="433" spans="1:7" ht="13.8" x14ac:dyDescent="0.25">
      <c r="A433" s="345"/>
      <c r="B433" s="81">
        <v>2015</v>
      </c>
      <c r="C433" s="77">
        <f>SUM(C437+C441+C449+C453+C457+C461+C465)</f>
        <v>187</v>
      </c>
      <c r="D433" s="77">
        <f>SUM(D437+D441+D449+D453+D457+D461+D465)</f>
        <v>179</v>
      </c>
      <c r="E433" s="77">
        <f>SUM(E437+E441+E445+E449+E453+E457+E461+E465)</f>
        <v>146</v>
      </c>
      <c r="F433" s="77"/>
      <c r="G433" s="55">
        <f>SUM(C433:F433)</f>
        <v>512</v>
      </c>
    </row>
    <row r="434" spans="1:7" ht="13.8" x14ac:dyDescent="0.25">
      <c r="A434" s="345"/>
      <c r="B434" s="83" t="s">
        <v>205</v>
      </c>
      <c r="C434" s="84">
        <f>SUM(C432-C433)</f>
        <v>-28</v>
      </c>
      <c r="D434" s="84">
        <f>SUM(D432-D433)</f>
        <v>-18</v>
      </c>
      <c r="E434" s="55">
        <f>SUM(E432-E433)</f>
        <v>17</v>
      </c>
      <c r="F434" s="84"/>
      <c r="G434" s="84">
        <f>SUM(G432-G433)</f>
        <v>-29</v>
      </c>
    </row>
    <row r="435" spans="1:7" ht="14.25" customHeight="1" thickBot="1" x14ac:dyDescent="0.3">
      <c r="A435" s="346"/>
      <c r="B435" s="85" t="s">
        <v>9</v>
      </c>
      <c r="C435" s="86">
        <f>C434/C433</f>
        <v>-0.1497326203208556</v>
      </c>
      <c r="D435" s="86">
        <f>D434/D433</f>
        <v>-0.1005586592178771</v>
      </c>
      <c r="E435" s="86">
        <f>E434/E433</f>
        <v>0.11643835616438356</v>
      </c>
      <c r="F435" s="86"/>
      <c r="G435" s="86">
        <f>G434/G433</f>
        <v>-5.6640625E-2</v>
      </c>
    </row>
    <row r="436" spans="1:7" ht="14.25" customHeight="1" thickBot="1" x14ac:dyDescent="0.3">
      <c r="A436" s="344" t="s">
        <v>246</v>
      </c>
      <c r="B436" s="81">
        <v>2016</v>
      </c>
      <c r="C436" s="82">
        <v>3</v>
      </c>
      <c r="D436" s="82">
        <v>0</v>
      </c>
      <c r="E436" s="82">
        <v>0</v>
      </c>
      <c r="F436" s="82"/>
      <c r="G436" s="82">
        <f>SUM(C436:F436)</f>
        <v>3</v>
      </c>
    </row>
    <row r="437" spans="1:7" ht="13.8" x14ac:dyDescent="0.25">
      <c r="A437" s="345"/>
      <c r="B437" s="81">
        <v>2015</v>
      </c>
      <c r="C437" s="55">
        <v>0</v>
      </c>
      <c r="D437" s="55">
        <v>0</v>
      </c>
      <c r="E437" s="55">
        <v>1</v>
      </c>
      <c r="F437" s="55"/>
      <c r="G437" s="55">
        <f>SUM(C437:F437)</f>
        <v>1</v>
      </c>
    </row>
    <row r="438" spans="1:7" ht="13.8" x14ac:dyDescent="0.25">
      <c r="A438" s="345"/>
      <c r="B438" s="87" t="s">
        <v>205</v>
      </c>
      <c r="C438" s="84">
        <f>SUM(C436-C437)</f>
        <v>3</v>
      </c>
      <c r="D438" s="84">
        <f>SUM(D436-D437)</f>
        <v>0</v>
      </c>
      <c r="E438" s="55">
        <f>SUM(E436-E437)</f>
        <v>-1</v>
      </c>
      <c r="F438" s="84"/>
      <c r="G438" s="84">
        <f>SUM(G436-G437)</f>
        <v>2</v>
      </c>
    </row>
    <row r="439" spans="1:7" ht="14.25" customHeight="1" thickBot="1" x14ac:dyDescent="0.3">
      <c r="A439" s="346"/>
      <c r="B439" s="85" t="s">
        <v>9</v>
      </c>
      <c r="C439" s="86">
        <v>0</v>
      </c>
      <c r="D439" s="86">
        <v>0</v>
      </c>
      <c r="E439" s="86">
        <f>E438/E437</f>
        <v>-1</v>
      </c>
      <c r="F439" s="86"/>
      <c r="G439" s="86">
        <v>0</v>
      </c>
    </row>
    <row r="440" spans="1:7" ht="14.25" customHeight="1" thickBot="1" x14ac:dyDescent="0.3">
      <c r="A440" s="344" t="s">
        <v>247</v>
      </c>
      <c r="B440" s="81">
        <v>2016</v>
      </c>
      <c r="C440" s="56">
        <v>0</v>
      </c>
      <c r="D440" s="56">
        <v>2</v>
      </c>
      <c r="E440" s="56">
        <v>1</v>
      </c>
      <c r="F440" s="56"/>
      <c r="G440" s="56">
        <f>SUM(C440:F440)</f>
        <v>3</v>
      </c>
    </row>
    <row r="441" spans="1:7" ht="13.8" x14ac:dyDescent="0.25">
      <c r="A441" s="345"/>
      <c r="B441" s="81">
        <v>2015</v>
      </c>
      <c r="C441" s="55">
        <v>1</v>
      </c>
      <c r="D441" s="55">
        <v>3</v>
      </c>
      <c r="E441" s="55">
        <v>2</v>
      </c>
      <c r="F441" s="55"/>
      <c r="G441" s="55">
        <f>SUM(C441:F441)</f>
        <v>6</v>
      </c>
    </row>
    <row r="442" spans="1:7" ht="13.8" x14ac:dyDescent="0.25">
      <c r="A442" s="345"/>
      <c r="B442" s="87" t="s">
        <v>205</v>
      </c>
      <c r="C442" s="84">
        <f>SUM(C440-C441)</f>
        <v>-1</v>
      </c>
      <c r="D442" s="84">
        <f>SUM(D440-D441)</f>
        <v>-1</v>
      </c>
      <c r="E442" s="55">
        <f>SUM(E440-E441)</f>
        <v>-1</v>
      </c>
      <c r="F442" s="84"/>
      <c r="G442" s="84">
        <f>SUM(G440-G441)</f>
        <v>-3</v>
      </c>
    </row>
    <row r="443" spans="1:7" ht="14.25" customHeight="1" thickBot="1" x14ac:dyDescent="0.3">
      <c r="A443" s="346"/>
      <c r="B443" s="85" t="s">
        <v>9</v>
      </c>
      <c r="C443" s="86">
        <f>C442/C441</f>
        <v>-1</v>
      </c>
      <c r="D443" s="86">
        <f>D442/D441</f>
        <v>-0.33333333333333331</v>
      </c>
      <c r="E443" s="86">
        <f>E442/E441</f>
        <v>-0.5</v>
      </c>
      <c r="F443" s="86"/>
      <c r="G443" s="86">
        <f>G442/G441</f>
        <v>-0.5</v>
      </c>
    </row>
    <row r="444" spans="1:7" ht="14.25" customHeight="1" thickBot="1" x14ac:dyDescent="0.3">
      <c r="A444" s="352" t="s">
        <v>248</v>
      </c>
      <c r="B444" s="81">
        <v>2016</v>
      </c>
      <c r="C444" s="56">
        <v>0</v>
      </c>
      <c r="D444" s="56">
        <v>0</v>
      </c>
      <c r="E444" s="56">
        <v>0</v>
      </c>
      <c r="F444" s="56"/>
      <c r="G444" s="56">
        <f>SUM(C444:F444)</f>
        <v>0</v>
      </c>
    </row>
    <row r="445" spans="1:7" ht="14.25" customHeight="1" x14ac:dyDescent="0.25">
      <c r="A445" s="353"/>
      <c r="B445" s="81">
        <v>2015</v>
      </c>
      <c r="C445" s="55">
        <v>0</v>
      </c>
      <c r="D445" s="55">
        <v>0</v>
      </c>
      <c r="E445" s="55">
        <v>0</v>
      </c>
      <c r="F445" s="55"/>
      <c r="G445" s="55">
        <f>SUM(C445:F445)</f>
        <v>0</v>
      </c>
    </row>
    <row r="446" spans="1:7" ht="14.25" customHeight="1" x14ac:dyDescent="0.25">
      <c r="A446" s="353"/>
      <c r="B446" s="87" t="s">
        <v>205</v>
      </c>
      <c r="C446" s="84">
        <f>SUM(C444-C445)</f>
        <v>0</v>
      </c>
      <c r="D446" s="84">
        <f>SUM(D444-D445)</f>
        <v>0</v>
      </c>
      <c r="E446" s="55">
        <f>SUM(E444-E445)</f>
        <v>0</v>
      </c>
      <c r="F446" s="84"/>
      <c r="G446" s="84">
        <f>SUM(G444-G445)</f>
        <v>0</v>
      </c>
    </row>
    <row r="447" spans="1:7" ht="14.25" customHeight="1" thickBot="1" x14ac:dyDescent="0.3">
      <c r="A447" s="354"/>
      <c r="B447" s="85" t="s">
        <v>9</v>
      </c>
      <c r="C447" s="86">
        <v>0</v>
      </c>
      <c r="D447" s="86">
        <v>0</v>
      </c>
      <c r="E447" s="86">
        <v>0</v>
      </c>
      <c r="F447" s="86"/>
      <c r="G447" s="86">
        <v>0</v>
      </c>
    </row>
    <row r="448" spans="1:7" ht="14.25" customHeight="1" thickBot="1" x14ac:dyDescent="0.3">
      <c r="A448" s="344" t="s">
        <v>249</v>
      </c>
      <c r="B448" s="81">
        <v>2016</v>
      </c>
      <c r="C448" s="56">
        <v>3</v>
      </c>
      <c r="D448" s="56">
        <v>1</v>
      </c>
      <c r="E448" s="56">
        <v>3</v>
      </c>
      <c r="F448" s="56"/>
      <c r="G448" s="56">
        <f>SUM(C448:F448)</f>
        <v>7</v>
      </c>
    </row>
    <row r="449" spans="1:7" ht="13.8" x14ac:dyDescent="0.25">
      <c r="A449" s="345"/>
      <c r="B449" s="81">
        <v>2015</v>
      </c>
      <c r="C449" s="55">
        <v>5</v>
      </c>
      <c r="D449" s="55">
        <v>7</v>
      </c>
      <c r="E449" s="55">
        <v>1</v>
      </c>
      <c r="F449" s="55"/>
      <c r="G449" s="55">
        <f>SUM(C449:F449)</f>
        <v>13</v>
      </c>
    </row>
    <row r="450" spans="1:7" ht="13.8" x14ac:dyDescent="0.25">
      <c r="A450" s="345"/>
      <c r="B450" s="87" t="s">
        <v>205</v>
      </c>
      <c r="C450" s="84">
        <f>SUM(C448-C449)</f>
        <v>-2</v>
      </c>
      <c r="D450" s="84">
        <f>SUM(D448-D449)</f>
        <v>-6</v>
      </c>
      <c r="E450" s="55">
        <f>SUM(E448-E449)</f>
        <v>2</v>
      </c>
      <c r="F450" s="84"/>
      <c r="G450" s="84">
        <f>SUM(G448-G449)</f>
        <v>-6</v>
      </c>
    </row>
    <row r="451" spans="1:7" ht="14.25" customHeight="1" thickBot="1" x14ac:dyDescent="0.3">
      <c r="A451" s="346"/>
      <c r="B451" s="85" t="s">
        <v>9</v>
      </c>
      <c r="C451" s="86">
        <f>C450/C449</f>
        <v>-0.4</v>
      </c>
      <c r="D451" s="86">
        <f>D450/D449</f>
        <v>-0.8571428571428571</v>
      </c>
      <c r="E451" s="86">
        <f>E450/E449</f>
        <v>2</v>
      </c>
      <c r="F451" s="86"/>
      <c r="G451" s="86">
        <f>G450/G449</f>
        <v>-0.46153846153846156</v>
      </c>
    </row>
    <row r="452" spans="1:7" ht="14.25" customHeight="1" thickBot="1" x14ac:dyDescent="0.3">
      <c r="A452" s="344" t="s">
        <v>250</v>
      </c>
      <c r="B452" s="81">
        <v>2016</v>
      </c>
      <c r="C452" s="56">
        <v>30</v>
      </c>
      <c r="D452" s="56">
        <v>23</v>
      </c>
      <c r="E452" s="56">
        <v>25</v>
      </c>
      <c r="F452" s="56"/>
      <c r="G452" s="56">
        <f>SUM(C452:F452)</f>
        <v>78</v>
      </c>
    </row>
    <row r="453" spans="1:7" ht="13.8" x14ac:dyDescent="0.25">
      <c r="A453" s="345"/>
      <c r="B453" s="81">
        <v>2015</v>
      </c>
      <c r="C453" s="55">
        <v>23</v>
      </c>
      <c r="D453" s="55">
        <v>18</v>
      </c>
      <c r="E453" s="55">
        <v>19</v>
      </c>
      <c r="F453" s="55"/>
      <c r="G453" s="55">
        <f>SUM(C453:F453)</f>
        <v>60</v>
      </c>
    </row>
    <row r="454" spans="1:7" ht="13.8" x14ac:dyDescent="0.25">
      <c r="A454" s="345"/>
      <c r="B454" s="87" t="s">
        <v>205</v>
      </c>
      <c r="C454" s="84">
        <f>SUM(C452-C453)</f>
        <v>7</v>
      </c>
      <c r="D454" s="84">
        <f>SUM(D452-D453)</f>
        <v>5</v>
      </c>
      <c r="E454" s="55">
        <f>SUM(E452-E453)</f>
        <v>6</v>
      </c>
      <c r="F454" s="84"/>
      <c r="G454" s="84">
        <f>SUM(G452-G453)</f>
        <v>18</v>
      </c>
    </row>
    <row r="455" spans="1:7" ht="14.4" thickBot="1" x14ac:dyDescent="0.3">
      <c r="A455" s="346"/>
      <c r="B455" s="85" t="s">
        <v>9</v>
      </c>
      <c r="C455" s="86">
        <f>C454/C453</f>
        <v>0.30434782608695654</v>
      </c>
      <c r="D455" s="86">
        <f>D454/D453</f>
        <v>0.27777777777777779</v>
      </c>
      <c r="E455" s="86">
        <f>E454/E453</f>
        <v>0.31578947368421051</v>
      </c>
      <c r="F455" s="86"/>
      <c r="G455" s="86">
        <f>G454/G453</f>
        <v>0.3</v>
      </c>
    </row>
    <row r="456" spans="1:7" ht="15.75" customHeight="1" thickBot="1" x14ac:dyDescent="0.3">
      <c r="A456" s="344" t="s">
        <v>251</v>
      </c>
      <c r="B456" s="81">
        <v>2016</v>
      </c>
      <c r="C456" s="56">
        <v>42</v>
      </c>
      <c r="D456" s="56">
        <v>45</v>
      </c>
      <c r="E456" s="56">
        <v>46</v>
      </c>
      <c r="F456" s="56"/>
      <c r="G456" s="56">
        <f>SUM(C456:F456)</f>
        <v>133</v>
      </c>
    </row>
    <row r="457" spans="1:7" ht="13.8" x14ac:dyDescent="0.25">
      <c r="A457" s="345"/>
      <c r="B457" s="81">
        <v>2015</v>
      </c>
      <c r="C457" s="55">
        <v>71</v>
      </c>
      <c r="D457" s="55">
        <v>65</v>
      </c>
      <c r="E457" s="55">
        <v>55</v>
      </c>
      <c r="F457" s="55"/>
      <c r="G457" s="55">
        <f>SUM(C457:F457)</f>
        <v>191</v>
      </c>
    </row>
    <row r="458" spans="1:7" ht="14.25" customHeight="1" x14ac:dyDescent="0.25">
      <c r="A458" s="345"/>
      <c r="B458" s="87" t="s">
        <v>205</v>
      </c>
      <c r="C458" s="84">
        <f>SUM(C456-C457)</f>
        <v>-29</v>
      </c>
      <c r="D458" s="84">
        <f>SUM(D456-D457)</f>
        <v>-20</v>
      </c>
      <c r="E458" s="55">
        <f>SUM(E456-E457)</f>
        <v>-9</v>
      </c>
      <c r="F458" s="84"/>
      <c r="G458" s="84">
        <f>SUM(G456-G457)</f>
        <v>-58</v>
      </c>
    </row>
    <row r="459" spans="1:7" ht="14.4" thickBot="1" x14ac:dyDescent="0.3">
      <c r="A459" s="346"/>
      <c r="B459" s="85" t="s">
        <v>9</v>
      </c>
      <c r="C459" s="86">
        <f>C458/C457</f>
        <v>-0.40845070422535212</v>
      </c>
      <c r="D459" s="86">
        <f>D458/D457</f>
        <v>-0.30769230769230771</v>
      </c>
      <c r="E459" s="86">
        <f>E458/E457</f>
        <v>-0.16363636363636364</v>
      </c>
      <c r="F459" s="86"/>
      <c r="G459" s="86">
        <f>G458/G457</f>
        <v>-0.30366492146596857</v>
      </c>
    </row>
    <row r="460" spans="1:7" ht="14.25" customHeight="1" thickBot="1" x14ac:dyDescent="0.3">
      <c r="A460" s="344" t="s">
        <v>252</v>
      </c>
      <c r="B460" s="81">
        <v>2016</v>
      </c>
      <c r="C460" s="56">
        <v>78</v>
      </c>
      <c r="D460" s="56">
        <v>82</v>
      </c>
      <c r="E460" s="56">
        <v>83</v>
      </c>
      <c r="F460" s="56"/>
      <c r="G460" s="56">
        <f>SUM(C460:F460)</f>
        <v>243</v>
      </c>
    </row>
    <row r="461" spans="1:7" ht="13.8" x14ac:dyDescent="0.25">
      <c r="A461" s="345"/>
      <c r="B461" s="81">
        <v>2015</v>
      </c>
      <c r="C461" s="55">
        <v>86</v>
      </c>
      <c r="D461" s="55">
        <v>83</v>
      </c>
      <c r="E461" s="55">
        <v>63</v>
      </c>
      <c r="F461" s="55"/>
      <c r="G461" s="55">
        <f>SUM(C461:F461)</f>
        <v>232</v>
      </c>
    </row>
    <row r="462" spans="1:7" ht="14.25" customHeight="1" x14ac:dyDescent="0.25">
      <c r="A462" s="345"/>
      <c r="B462" s="87" t="s">
        <v>205</v>
      </c>
      <c r="C462" s="84">
        <f>SUM(C460-C461)</f>
        <v>-8</v>
      </c>
      <c r="D462" s="84">
        <f>SUM(D460-D461)</f>
        <v>-1</v>
      </c>
      <c r="E462" s="55">
        <f>SUM(E460-E461)</f>
        <v>20</v>
      </c>
      <c r="F462" s="84"/>
      <c r="G462" s="84">
        <f>SUM(G460-G461)</f>
        <v>11</v>
      </c>
    </row>
    <row r="463" spans="1:7" ht="14.4" thickBot="1" x14ac:dyDescent="0.3">
      <c r="A463" s="346"/>
      <c r="B463" s="85" t="s">
        <v>9</v>
      </c>
      <c r="C463" s="86">
        <f>C462/C461</f>
        <v>-9.3023255813953487E-2</v>
      </c>
      <c r="D463" s="86">
        <f>D462/D461</f>
        <v>-1.2048192771084338E-2</v>
      </c>
      <c r="E463" s="86">
        <f>E462/E461</f>
        <v>0.31746031746031744</v>
      </c>
      <c r="F463" s="86"/>
      <c r="G463" s="86">
        <f>G462/G461</f>
        <v>4.7413793103448273E-2</v>
      </c>
    </row>
    <row r="464" spans="1:7" ht="14.25" customHeight="1" thickBot="1" x14ac:dyDescent="0.3">
      <c r="A464" s="344" t="s">
        <v>253</v>
      </c>
      <c r="B464" s="81">
        <v>2016</v>
      </c>
      <c r="C464" s="56">
        <v>3</v>
      </c>
      <c r="D464" s="56">
        <v>8</v>
      </c>
      <c r="E464" s="56">
        <v>5</v>
      </c>
      <c r="F464" s="56"/>
      <c r="G464" s="56">
        <f>SUM(C464:F464)</f>
        <v>16</v>
      </c>
    </row>
    <row r="465" spans="1:7" ht="13.8" x14ac:dyDescent="0.25">
      <c r="A465" s="345"/>
      <c r="B465" s="81">
        <v>2015</v>
      </c>
      <c r="C465" s="55">
        <v>1</v>
      </c>
      <c r="D465" s="55">
        <v>3</v>
      </c>
      <c r="E465" s="55">
        <v>5</v>
      </c>
      <c r="F465" s="55"/>
      <c r="G465" s="55">
        <f>SUM(C465:F465)</f>
        <v>9</v>
      </c>
    </row>
    <row r="466" spans="1:7" ht="14.25" customHeight="1" x14ac:dyDescent="0.25">
      <c r="A466" s="345"/>
      <c r="B466" s="87" t="s">
        <v>205</v>
      </c>
      <c r="C466" s="84">
        <f>SUM(C464-C465)</f>
        <v>2</v>
      </c>
      <c r="D466" s="84">
        <f>SUM(D464-D465)</f>
        <v>5</v>
      </c>
      <c r="E466" s="55">
        <f>SUM(E464-E465)</f>
        <v>0</v>
      </c>
      <c r="F466" s="84"/>
      <c r="G466" s="84">
        <f>SUM(G464-G465)</f>
        <v>7</v>
      </c>
    </row>
    <row r="467" spans="1:7" ht="14.4" thickBot="1" x14ac:dyDescent="0.3">
      <c r="A467" s="346"/>
      <c r="B467" s="85" t="s">
        <v>9</v>
      </c>
      <c r="C467" s="86">
        <f>C466/C465</f>
        <v>2</v>
      </c>
      <c r="D467" s="86">
        <f>D466/D465</f>
        <v>1.6666666666666667</v>
      </c>
      <c r="E467" s="86">
        <f>E466/E465</f>
        <v>0</v>
      </c>
      <c r="F467" s="86"/>
      <c r="G467" s="86">
        <f>G466/G465</f>
        <v>0.77777777777777779</v>
      </c>
    </row>
    <row r="468" spans="1:7" ht="13.8" thickBot="1" x14ac:dyDescent="0.3">
      <c r="G468" s="73"/>
    </row>
    <row r="469" spans="1:7" ht="15.75" customHeight="1" thickBot="1" x14ac:dyDescent="0.35">
      <c r="A469" s="78"/>
      <c r="C469" s="349" t="s">
        <v>239</v>
      </c>
      <c r="D469" s="350"/>
      <c r="E469" s="350"/>
      <c r="F469" s="351"/>
      <c r="G469" s="344" t="s">
        <v>49</v>
      </c>
    </row>
    <row r="470" spans="1:7" ht="14.25" customHeight="1" thickBot="1" x14ac:dyDescent="0.35">
      <c r="A470" s="78" t="s">
        <v>179</v>
      </c>
      <c r="B470" s="79" t="s">
        <v>191</v>
      </c>
      <c r="C470" s="80" t="s">
        <v>241</v>
      </c>
      <c r="D470" s="80" t="s">
        <v>242</v>
      </c>
      <c r="E470" s="80" t="s">
        <v>243</v>
      </c>
      <c r="F470" s="80" t="s">
        <v>244</v>
      </c>
      <c r="G470" s="346"/>
    </row>
    <row r="471" spans="1:7" ht="14.25" customHeight="1" thickBot="1" x14ac:dyDescent="0.3">
      <c r="A471" s="344" t="s">
        <v>245</v>
      </c>
      <c r="B471" s="81">
        <v>2016</v>
      </c>
      <c r="C471" s="56">
        <f>SUM(C475+C479+C487+C491+C495+C499+C503)</f>
        <v>340</v>
      </c>
      <c r="D471" s="56">
        <f>SUM(D475+D479+D487+D491+D495+D499+D503)</f>
        <v>377</v>
      </c>
      <c r="E471" s="56">
        <f>SUM(E475+E479+E483+E487+E491+E495+E499+E503)</f>
        <v>345</v>
      </c>
      <c r="F471" s="56"/>
      <c r="G471" s="82">
        <f>SUM(C471:F471)</f>
        <v>1062</v>
      </c>
    </row>
    <row r="472" spans="1:7" ht="13.8" x14ac:dyDescent="0.25">
      <c r="A472" s="345"/>
      <c r="B472" s="81">
        <v>2015</v>
      </c>
      <c r="C472" s="77">
        <f>SUM(C476+C480+C488+C492+C496+C500+C504)</f>
        <v>389</v>
      </c>
      <c r="D472" s="77">
        <f>SUM(D476+D480+D488+D492+D496+D500+D504)</f>
        <v>323</v>
      </c>
      <c r="E472" s="77">
        <f>SUM(E476+E480+E484+E488+E492+E496+E500+E504)</f>
        <v>357</v>
      </c>
      <c r="F472" s="77"/>
      <c r="G472" s="55">
        <f>SUM(C472:F472)</f>
        <v>1069</v>
      </c>
    </row>
    <row r="473" spans="1:7" ht="13.8" x14ac:dyDescent="0.25">
      <c r="A473" s="345"/>
      <c r="B473" s="83" t="s">
        <v>205</v>
      </c>
      <c r="C473" s="84">
        <f>SUM(C471-C472)</f>
        <v>-49</v>
      </c>
      <c r="D473" s="84">
        <f>SUM(D471-D472)</f>
        <v>54</v>
      </c>
      <c r="E473" s="55">
        <f>SUM(E471-E472)</f>
        <v>-12</v>
      </c>
      <c r="F473" s="84"/>
      <c r="G473" s="84">
        <f>SUM(G471-G472)</f>
        <v>-7</v>
      </c>
    </row>
    <row r="474" spans="1:7" ht="14.25" customHeight="1" thickBot="1" x14ac:dyDescent="0.3">
      <c r="A474" s="346"/>
      <c r="B474" s="85" t="s">
        <v>9</v>
      </c>
      <c r="C474" s="86">
        <f>C473/C472</f>
        <v>-0.12596401028277635</v>
      </c>
      <c r="D474" s="86">
        <f>D473/D472</f>
        <v>0.16718266253869968</v>
      </c>
      <c r="E474" s="86">
        <f>E473/E472</f>
        <v>-3.3613445378151259E-2</v>
      </c>
      <c r="F474" s="86"/>
      <c r="G474" s="86">
        <f>G473/G472</f>
        <v>-6.5481758652946682E-3</v>
      </c>
    </row>
    <row r="475" spans="1:7" ht="14.25" customHeight="1" thickBot="1" x14ac:dyDescent="0.3">
      <c r="A475" s="344" t="s">
        <v>246</v>
      </c>
      <c r="B475" s="81">
        <v>2016</v>
      </c>
      <c r="C475" s="82">
        <v>6</v>
      </c>
      <c r="D475" s="82">
        <v>10</v>
      </c>
      <c r="E475" s="82">
        <v>4</v>
      </c>
      <c r="F475" s="82"/>
      <c r="G475" s="82">
        <f>SUM(C475:F475)</f>
        <v>20</v>
      </c>
    </row>
    <row r="476" spans="1:7" ht="13.8" x14ac:dyDescent="0.25">
      <c r="A476" s="345"/>
      <c r="B476" s="81">
        <v>2015</v>
      </c>
      <c r="C476" s="55">
        <v>7</v>
      </c>
      <c r="D476" s="55">
        <v>8</v>
      </c>
      <c r="E476" s="55">
        <v>5</v>
      </c>
      <c r="F476" s="55"/>
      <c r="G476" s="55">
        <f>SUM(C476:F476)</f>
        <v>20</v>
      </c>
    </row>
    <row r="477" spans="1:7" ht="13.8" x14ac:dyDescent="0.25">
      <c r="A477" s="345"/>
      <c r="B477" s="87" t="s">
        <v>205</v>
      </c>
      <c r="C477" s="84">
        <f>SUM(C475-C476)</f>
        <v>-1</v>
      </c>
      <c r="D477" s="84">
        <f>SUM(D475-D476)</f>
        <v>2</v>
      </c>
      <c r="E477" s="55">
        <f>SUM(E475-E476)</f>
        <v>-1</v>
      </c>
      <c r="F477" s="84"/>
      <c r="G477" s="84">
        <f>SUM(G475-G476)</f>
        <v>0</v>
      </c>
    </row>
    <row r="478" spans="1:7" ht="14.25" customHeight="1" thickBot="1" x14ac:dyDescent="0.3">
      <c r="A478" s="346"/>
      <c r="B478" s="85" t="s">
        <v>9</v>
      </c>
      <c r="C478" s="86">
        <f>C477/C476</f>
        <v>-0.14285714285714285</v>
      </c>
      <c r="D478" s="86">
        <f>D477/D476</f>
        <v>0.25</v>
      </c>
      <c r="E478" s="86">
        <f>E477/E476</f>
        <v>-0.2</v>
      </c>
      <c r="F478" s="86"/>
      <c r="G478" s="86">
        <f>G477/G476</f>
        <v>0</v>
      </c>
    </row>
    <row r="479" spans="1:7" ht="14.25" customHeight="1" thickBot="1" x14ac:dyDescent="0.3">
      <c r="A479" s="344" t="s">
        <v>247</v>
      </c>
      <c r="B479" s="81">
        <v>2016</v>
      </c>
      <c r="C479" s="56">
        <v>2</v>
      </c>
      <c r="D479" s="56">
        <v>2</v>
      </c>
      <c r="E479" s="56">
        <v>3</v>
      </c>
      <c r="F479" s="56"/>
      <c r="G479" s="56">
        <f>SUM(C479:F479)</f>
        <v>7</v>
      </c>
    </row>
    <row r="480" spans="1:7" ht="13.8" x14ac:dyDescent="0.25">
      <c r="A480" s="345"/>
      <c r="B480" s="81">
        <v>2015</v>
      </c>
      <c r="C480" s="55">
        <v>1</v>
      </c>
      <c r="D480" s="55">
        <v>2</v>
      </c>
      <c r="E480" s="55">
        <v>3</v>
      </c>
      <c r="F480" s="55"/>
      <c r="G480" s="55">
        <f>SUM(C480:F480)</f>
        <v>6</v>
      </c>
    </row>
    <row r="481" spans="1:7" ht="13.8" x14ac:dyDescent="0.25">
      <c r="A481" s="345"/>
      <c r="B481" s="87" t="s">
        <v>205</v>
      </c>
      <c r="C481" s="84">
        <f>SUM(C479-C480)</f>
        <v>1</v>
      </c>
      <c r="D481" s="84">
        <f>SUM(D479-D480)</f>
        <v>0</v>
      </c>
      <c r="E481" s="55">
        <f>SUM(E479-E480)</f>
        <v>0</v>
      </c>
      <c r="F481" s="84"/>
      <c r="G481" s="84">
        <f>SUM(G479-G480)</f>
        <v>1</v>
      </c>
    </row>
    <row r="482" spans="1:7" ht="14.25" customHeight="1" thickBot="1" x14ac:dyDescent="0.3">
      <c r="A482" s="346"/>
      <c r="B482" s="85" t="s">
        <v>9</v>
      </c>
      <c r="C482" s="86">
        <f>C481/C480</f>
        <v>1</v>
      </c>
      <c r="D482" s="86">
        <v>0</v>
      </c>
      <c r="E482" s="86">
        <f>E481/E480</f>
        <v>0</v>
      </c>
      <c r="F482" s="86"/>
      <c r="G482" s="86">
        <f>G481/G480</f>
        <v>0.16666666666666666</v>
      </c>
    </row>
    <row r="483" spans="1:7" ht="14.25" customHeight="1" thickBot="1" x14ac:dyDescent="0.3">
      <c r="A483" s="352" t="s">
        <v>248</v>
      </c>
      <c r="B483" s="81">
        <v>2016</v>
      </c>
      <c r="C483" s="56">
        <v>0</v>
      </c>
      <c r="D483" s="56">
        <v>0</v>
      </c>
      <c r="E483" s="56">
        <v>0</v>
      </c>
      <c r="F483" s="56"/>
      <c r="G483" s="56">
        <f>SUM(C483:F483)</f>
        <v>0</v>
      </c>
    </row>
    <row r="484" spans="1:7" ht="14.25" customHeight="1" x14ac:dyDescent="0.25">
      <c r="A484" s="353"/>
      <c r="B484" s="81">
        <v>2015</v>
      </c>
      <c r="C484" s="55">
        <v>0</v>
      </c>
      <c r="D484" s="55">
        <v>0</v>
      </c>
      <c r="E484" s="55">
        <v>0</v>
      </c>
      <c r="F484" s="55"/>
      <c r="G484" s="55">
        <f>SUM(C484:F484)</f>
        <v>0</v>
      </c>
    </row>
    <row r="485" spans="1:7" ht="14.25" customHeight="1" x14ac:dyDescent="0.25">
      <c r="A485" s="353"/>
      <c r="B485" s="87" t="s">
        <v>205</v>
      </c>
      <c r="C485" s="84">
        <f>SUM(C483-C484)</f>
        <v>0</v>
      </c>
      <c r="D485" s="84">
        <f>SUM(D483-D484)</f>
        <v>0</v>
      </c>
      <c r="E485" s="55">
        <f>SUM(E483-E484)</f>
        <v>0</v>
      </c>
      <c r="F485" s="84"/>
      <c r="G485" s="84">
        <f>SUM(G483-G484)</f>
        <v>0</v>
      </c>
    </row>
    <row r="486" spans="1:7" ht="14.25" customHeight="1" thickBot="1" x14ac:dyDescent="0.3">
      <c r="A486" s="354"/>
      <c r="B486" s="85" t="s">
        <v>9</v>
      </c>
      <c r="C486" s="86">
        <v>0</v>
      </c>
      <c r="D486" s="86">
        <v>0</v>
      </c>
      <c r="E486" s="86">
        <v>0</v>
      </c>
      <c r="F486" s="86"/>
      <c r="G486" s="86">
        <v>0</v>
      </c>
    </row>
    <row r="487" spans="1:7" ht="14.25" customHeight="1" thickBot="1" x14ac:dyDescent="0.3">
      <c r="A487" s="344" t="s">
        <v>249</v>
      </c>
      <c r="B487" s="81">
        <v>2016</v>
      </c>
      <c r="C487" s="56">
        <v>19</v>
      </c>
      <c r="D487" s="56">
        <v>16</v>
      </c>
      <c r="E487" s="56">
        <v>19</v>
      </c>
      <c r="F487" s="56"/>
      <c r="G487" s="56">
        <f>SUM(C487:F487)</f>
        <v>54</v>
      </c>
    </row>
    <row r="488" spans="1:7" ht="14.25" customHeight="1" x14ac:dyDescent="0.25">
      <c r="A488" s="347"/>
      <c r="B488" s="81">
        <v>2015</v>
      </c>
      <c r="C488" s="55">
        <v>28</v>
      </c>
      <c r="D488" s="55">
        <v>21</v>
      </c>
      <c r="E488" s="55">
        <v>15</v>
      </c>
      <c r="F488" s="55"/>
      <c r="G488" s="55">
        <f>SUM(C488:F488)</f>
        <v>64</v>
      </c>
    </row>
    <row r="489" spans="1:7" ht="14.25" customHeight="1" x14ac:dyDescent="0.25">
      <c r="A489" s="347"/>
      <c r="B489" s="87" t="s">
        <v>205</v>
      </c>
      <c r="C489" s="84">
        <f>SUM(C487-C488)</f>
        <v>-9</v>
      </c>
      <c r="D489" s="84">
        <f>SUM(D487-D488)</f>
        <v>-5</v>
      </c>
      <c r="E489" s="55">
        <f>SUM(E487-E488)</f>
        <v>4</v>
      </c>
      <c r="F489" s="84"/>
      <c r="G489" s="84">
        <f>SUM(G487-G488)</f>
        <v>-10</v>
      </c>
    </row>
    <row r="490" spans="1:7" ht="15" customHeight="1" thickBot="1" x14ac:dyDescent="0.3">
      <c r="A490" s="348"/>
      <c r="B490" s="85" t="s">
        <v>9</v>
      </c>
      <c r="C490" s="86">
        <f>C489/C488</f>
        <v>-0.32142857142857145</v>
      </c>
      <c r="D490" s="86">
        <f>D489/D488</f>
        <v>-0.23809523809523808</v>
      </c>
      <c r="E490" s="86">
        <f>E489/E488</f>
        <v>0.26666666666666666</v>
      </c>
      <c r="F490" s="86"/>
      <c r="G490" s="86">
        <f>G489/G488</f>
        <v>-0.15625</v>
      </c>
    </row>
    <row r="491" spans="1:7" ht="14.25" customHeight="1" thickBot="1" x14ac:dyDescent="0.3">
      <c r="A491" s="344" t="s">
        <v>250</v>
      </c>
      <c r="B491" s="81">
        <v>2016</v>
      </c>
      <c r="C491" s="56">
        <v>48</v>
      </c>
      <c r="D491" s="56">
        <v>41</v>
      </c>
      <c r="E491" s="56">
        <v>50</v>
      </c>
      <c r="F491" s="56"/>
      <c r="G491" s="56">
        <f>SUM(C491:F491)</f>
        <v>139</v>
      </c>
    </row>
    <row r="492" spans="1:7" ht="13.8" x14ac:dyDescent="0.25">
      <c r="A492" s="345"/>
      <c r="B492" s="81">
        <v>2015</v>
      </c>
      <c r="C492" s="55">
        <v>54</v>
      </c>
      <c r="D492" s="55">
        <v>44</v>
      </c>
      <c r="E492" s="55">
        <v>39</v>
      </c>
      <c r="F492" s="55"/>
      <c r="G492" s="55">
        <f>SUM(C492:F492)</f>
        <v>137</v>
      </c>
    </row>
    <row r="493" spans="1:7" ht="13.8" x14ac:dyDescent="0.25">
      <c r="A493" s="345"/>
      <c r="B493" s="87" t="s">
        <v>205</v>
      </c>
      <c r="C493" s="84">
        <f>SUM(C491-C492)</f>
        <v>-6</v>
      </c>
      <c r="D493" s="84">
        <f>SUM(D491-D492)</f>
        <v>-3</v>
      </c>
      <c r="E493" s="55">
        <f>SUM(E491-E492)</f>
        <v>11</v>
      </c>
      <c r="F493" s="84"/>
      <c r="G493" s="84">
        <f>SUM(G491-G492)</f>
        <v>2</v>
      </c>
    </row>
    <row r="494" spans="1:7" ht="14.4" thickBot="1" x14ac:dyDescent="0.3">
      <c r="A494" s="346"/>
      <c r="B494" s="85" t="s">
        <v>9</v>
      </c>
      <c r="C494" s="86">
        <f>C493/C492</f>
        <v>-0.1111111111111111</v>
      </c>
      <c r="D494" s="86">
        <f>D493/D492</f>
        <v>-6.8181818181818177E-2</v>
      </c>
      <c r="E494" s="86">
        <f>E493/E492</f>
        <v>0.28205128205128205</v>
      </c>
      <c r="F494" s="86"/>
      <c r="G494" s="86">
        <f>G493/G492</f>
        <v>1.4598540145985401E-2</v>
      </c>
    </row>
    <row r="495" spans="1:7" ht="14.25" customHeight="1" thickBot="1" x14ac:dyDescent="0.3">
      <c r="A495" s="344" t="s">
        <v>251</v>
      </c>
      <c r="B495" s="81">
        <v>2016</v>
      </c>
      <c r="C495" s="56">
        <v>83</v>
      </c>
      <c r="D495" s="56">
        <v>97</v>
      </c>
      <c r="E495" s="56">
        <v>89</v>
      </c>
      <c r="F495" s="56"/>
      <c r="G495" s="56">
        <f>SUM(C495:F495)</f>
        <v>269</v>
      </c>
    </row>
    <row r="496" spans="1:7" ht="13.8" x14ac:dyDescent="0.25">
      <c r="A496" s="345"/>
      <c r="B496" s="81">
        <v>2015</v>
      </c>
      <c r="C496" s="55">
        <v>110</v>
      </c>
      <c r="D496" s="55">
        <v>59</v>
      </c>
      <c r="E496" s="55">
        <v>81</v>
      </c>
      <c r="F496" s="55"/>
      <c r="G496" s="55">
        <f>SUM(C496:F496)</f>
        <v>250</v>
      </c>
    </row>
    <row r="497" spans="1:7" ht="13.8" x14ac:dyDescent="0.25">
      <c r="A497" s="345"/>
      <c r="B497" s="87" t="s">
        <v>205</v>
      </c>
      <c r="C497" s="84">
        <f>SUM(C495-C496)</f>
        <v>-27</v>
      </c>
      <c r="D497" s="84">
        <f>SUM(D495-D496)</f>
        <v>38</v>
      </c>
      <c r="E497" s="55">
        <f>SUM(E495-E496)</f>
        <v>8</v>
      </c>
      <c r="F497" s="84"/>
      <c r="G497" s="84">
        <f>SUM(G495-G496)</f>
        <v>19</v>
      </c>
    </row>
    <row r="498" spans="1:7" ht="14.4" thickBot="1" x14ac:dyDescent="0.3">
      <c r="A498" s="346"/>
      <c r="B498" s="85" t="s">
        <v>9</v>
      </c>
      <c r="C498" s="86">
        <f>C497/C496</f>
        <v>-0.24545454545454545</v>
      </c>
      <c r="D498" s="86">
        <f>D497/D496</f>
        <v>0.64406779661016944</v>
      </c>
      <c r="E498" s="86">
        <f>E497/E496</f>
        <v>9.8765432098765427E-2</v>
      </c>
      <c r="F498" s="86"/>
      <c r="G498" s="86">
        <f>G497/G496</f>
        <v>7.5999999999999998E-2</v>
      </c>
    </row>
    <row r="499" spans="1:7" ht="14.25" customHeight="1" thickBot="1" x14ac:dyDescent="0.3">
      <c r="A499" s="344" t="s">
        <v>252</v>
      </c>
      <c r="B499" s="81">
        <v>2016</v>
      </c>
      <c r="C499" s="56">
        <v>175</v>
      </c>
      <c r="D499" s="56">
        <v>200</v>
      </c>
      <c r="E499" s="56">
        <v>157</v>
      </c>
      <c r="F499" s="56"/>
      <c r="G499" s="56">
        <f>SUM(C499:F499)</f>
        <v>532</v>
      </c>
    </row>
    <row r="500" spans="1:7" ht="13.8" x14ac:dyDescent="0.25">
      <c r="A500" s="345"/>
      <c r="B500" s="81">
        <v>2015</v>
      </c>
      <c r="C500" s="55">
        <v>172</v>
      </c>
      <c r="D500" s="55">
        <v>172</v>
      </c>
      <c r="E500" s="55">
        <v>199</v>
      </c>
      <c r="F500" s="55"/>
      <c r="G500" s="55">
        <f>SUM(C500:F500)</f>
        <v>543</v>
      </c>
    </row>
    <row r="501" spans="1:7" ht="13.8" x14ac:dyDescent="0.25">
      <c r="A501" s="345"/>
      <c r="B501" s="87" t="s">
        <v>205</v>
      </c>
      <c r="C501" s="84">
        <f>SUM(C499-C500)</f>
        <v>3</v>
      </c>
      <c r="D501" s="84">
        <f>SUM(D499-D500)</f>
        <v>28</v>
      </c>
      <c r="E501" s="55">
        <f>SUM(E499-E500)</f>
        <v>-42</v>
      </c>
      <c r="F501" s="55">
        <f>SUM(F499-F500)</f>
        <v>0</v>
      </c>
      <c r="G501" s="84">
        <f>SUM(G499-G500)</f>
        <v>-11</v>
      </c>
    </row>
    <row r="502" spans="1:7" ht="14.4" thickBot="1" x14ac:dyDescent="0.3">
      <c r="A502" s="346"/>
      <c r="B502" s="85" t="s">
        <v>9</v>
      </c>
      <c r="C502" s="86">
        <f>C501/C500</f>
        <v>1.7441860465116279E-2</v>
      </c>
      <c r="D502" s="86">
        <f>D501/D500</f>
        <v>0.16279069767441862</v>
      </c>
      <c r="E502" s="86">
        <f>E501/E500</f>
        <v>-0.21105527638190955</v>
      </c>
      <c r="F502" s="86"/>
      <c r="G502" s="86">
        <f>G501/G500</f>
        <v>-2.0257826887661142E-2</v>
      </c>
    </row>
    <row r="503" spans="1:7" ht="14.25" customHeight="1" thickBot="1" x14ac:dyDescent="0.3">
      <c r="A503" s="344" t="s">
        <v>253</v>
      </c>
      <c r="B503" s="81">
        <v>2016</v>
      </c>
      <c r="C503" s="56">
        <v>7</v>
      </c>
      <c r="D503" s="56">
        <v>11</v>
      </c>
      <c r="E503" s="56">
        <v>23</v>
      </c>
      <c r="F503" s="56"/>
      <c r="G503" s="56">
        <f>SUM(C503:F503)</f>
        <v>41</v>
      </c>
    </row>
    <row r="504" spans="1:7" ht="13.8" x14ac:dyDescent="0.25">
      <c r="A504" s="345"/>
      <c r="B504" s="81">
        <v>2015</v>
      </c>
      <c r="C504" s="55">
        <v>17</v>
      </c>
      <c r="D504" s="55">
        <v>17</v>
      </c>
      <c r="E504" s="55">
        <v>15</v>
      </c>
      <c r="F504" s="55"/>
      <c r="G504" s="55">
        <f>SUM(C504:F504)</f>
        <v>49</v>
      </c>
    </row>
    <row r="505" spans="1:7" ht="13.8" x14ac:dyDescent="0.25">
      <c r="A505" s="345"/>
      <c r="B505" s="87" t="s">
        <v>205</v>
      </c>
      <c r="C505" s="84">
        <f>SUM(C503-C504)</f>
        <v>-10</v>
      </c>
      <c r="D505" s="84">
        <f>SUM(D503-D504)</f>
        <v>-6</v>
      </c>
      <c r="E505" s="55">
        <f>SUM(E503-E504)</f>
        <v>8</v>
      </c>
      <c r="F505" s="84"/>
      <c r="G505" s="84">
        <f>SUM(G503-G504)</f>
        <v>-8</v>
      </c>
    </row>
    <row r="506" spans="1:7" ht="14.4" thickBot="1" x14ac:dyDescent="0.3">
      <c r="A506" s="346"/>
      <c r="B506" s="85" t="s">
        <v>9</v>
      </c>
      <c r="C506" s="86">
        <f>C505/C504</f>
        <v>-0.58823529411764708</v>
      </c>
      <c r="D506" s="86">
        <f>D505/D504</f>
        <v>-0.35294117647058826</v>
      </c>
      <c r="E506" s="86">
        <f>E505/E504</f>
        <v>0.53333333333333333</v>
      </c>
      <c r="F506" s="86"/>
      <c r="G506" s="86">
        <f>G505/G504</f>
        <v>-0.16326530612244897</v>
      </c>
    </row>
    <row r="507" spans="1:7" ht="13.8" thickBot="1" x14ac:dyDescent="0.3">
      <c r="G507" s="73"/>
    </row>
    <row r="508" spans="1:7" ht="15.75" customHeight="1" thickBot="1" x14ac:dyDescent="0.35">
      <c r="A508" s="78"/>
      <c r="C508" s="349" t="s">
        <v>239</v>
      </c>
      <c r="D508" s="350"/>
      <c r="E508" s="350"/>
      <c r="F508" s="351"/>
      <c r="G508" s="344" t="s">
        <v>49</v>
      </c>
    </row>
    <row r="509" spans="1:7" ht="16.2" thickBot="1" x14ac:dyDescent="0.35">
      <c r="A509" s="78" t="s">
        <v>186</v>
      </c>
      <c r="B509" s="79" t="s">
        <v>191</v>
      </c>
      <c r="C509" s="80" t="s">
        <v>241</v>
      </c>
      <c r="D509" s="80" t="s">
        <v>242</v>
      </c>
      <c r="E509" s="80" t="s">
        <v>243</v>
      </c>
      <c r="F509" s="80" t="s">
        <v>244</v>
      </c>
      <c r="G509" s="346"/>
    </row>
    <row r="510" spans="1:7" ht="14.25" customHeight="1" thickBot="1" x14ac:dyDescent="0.3">
      <c r="A510" s="344" t="s">
        <v>245</v>
      </c>
      <c r="B510" s="81">
        <v>2016</v>
      </c>
      <c r="C510" s="56">
        <f>SUM(C514+C518+C526+C530+C534+C538+C542)</f>
        <v>298</v>
      </c>
      <c r="D510" s="56">
        <f>SUM(D514+D518+D526+D530+D534+D538+D542)</f>
        <v>272</v>
      </c>
      <c r="E510" s="56">
        <f>SUM(E514+E518+E522+E526+E530+E534+E538+E542)</f>
        <v>288</v>
      </c>
      <c r="F510" s="56"/>
      <c r="G510" s="82">
        <f>SUM(C510:F510)</f>
        <v>858</v>
      </c>
    </row>
    <row r="511" spans="1:7" ht="13.8" x14ac:dyDescent="0.25">
      <c r="A511" s="345"/>
      <c r="B511" s="81">
        <v>2015</v>
      </c>
      <c r="C511" s="77">
        <f>SUM(C515+C519+C527+C531+C535+C539+C543)</f>
        <v>346</v>
      </c>
      <c r="D511" s="77">
        <f>SUM(D515+D519+D527+D531+D535+D539+D543)</f>
        <v>261</v>
      </c>
      <c r="E511" s="77">
        <f>SUM(E515+E519+E523+E527+E531+E535+E539+E543)</f>
        <v>297</v>
      </c>
      <c r="F511" s="77"/>
      <c r="G511" s="55">
        <f>SUM(C511:F511)</f>
        <v>904</v>
      </c>
    </row>
    <row r="512" spans="1:7" ht="13.8" x14ac:dyDescent="0.25">
      <c r="A512" s="345"/>
      <c r="B512" s="83" t="s">
        <v>205</v>
      </c>
      <c r="C512" s="84">
        <f>SUM(C510-C511)</f>
        <v>-48</v>
      </c>
      <c r="D512" s="84">
        <f>SUM(D510-D511)</f>
        <v>11</v>
      </c>
      <c r="E512" s="55">
        <f>SUM(E510-E511)</f>
        <v>-9</v>
      </c>
      <c r="F512" s="84"/>
      <c r="G512" s="84">
        <f>SUM(G510-G511)</f>
        <v>-46</v>
      </c>
    </row>
    <row r="513" spans="1:7" ht="14.4" thickBot="1" x14ac:dyDescent="0.3">
      <c r="A513" s="346"/>
      <c r="B513" s="85" t="s">
        <v>9</v>
      </c>
      <c r="C513" s="86">
        <f>C512/C511</f>
        <v>-0.13872832369942195</v>
      </c>
      <c r="D513" s="86">
        <f>D512/D511</f>
        <v>4.2145593869731802E-2</v>
      </c>
      <c r="E513" s="86">
        <f>E512/E511</f>
        <v>-3.0303030303030304E-2</v>
      </c>
      <c r="F513" s="86"/>
      <c r="G513" s="86">
        <f>G512/G511</f>
        <v>-5.0884955752212392E-2</v>
      </c>
    </row>
    <row r="514" spans="1:7" ht="14.25" customHeight="1" thickBot="1" x14ac:dyDescent="0.3">
      <c r="A514" s="344" t="s">
        <v>246</v>
      </c>
      <c r="B514" s="81">
        <v>2016</v>
      </c>
      <c r="C514" s="82">
        <v>6</v>
      </c>
      <c r="D514" s="82">
        <v>7</v>
      </c>
      <c r="E514" s="82">
        <v>2</v>
      </c>
      <c r="F514" s="82"/>
      <c r="G514" s="82">
        <f>SUM(C514:F514)</f>
        <v>15</v>
      </c>
    </row>
    <row r="515" spans="1:7" ht="13.8" x14ac:dyDescent="0.25">
      <c r="A515" s="345"/>
      <c r="B515" s="81">
        <v>2015</v>
      </c>
      <c r="C515" s="55">
        <v>0</v>
      </c>
      <c r="D515" s="55">
        <v>7</v>
      </c>
      <c r="E515" s="55">
        <v>6</v>
      </c>
      <c r="F515" s="55"/>
      <c r="G515" s="55">
        <f>SUM(C515:F515)</f>
        <v>13</v>
      </c>
    </row>
    <row r="516" spans="1:7" ht="13.8" x14ac:dyDescent="0.25">
      <c r="A516" s="345"/>
      <c r="B516" s="87" t="s">
        <v>205</v>
      </c>
      <c r="C516" s="84">
        <f>SUM(C514-C515)</f>
        <v>6</v>
      </c>
      <c r="D516" s="84">
        <f>SUM(D514-D515)</f>
        <v>0</v>
      </c>
      <c r="E516" s="55">
        <f>SUM(E514-E515)</f>
        <v>-4</v>
      </c>
      <c r="F516" s="84"/>
      <c r="G516" s="84">
        <f>SUM(G514-G515)</f>
        <v>2</v>
      </c>
    </row>
    <row r="517" spans="1:7" ht="14.4" thickBot="1" x14ac:dyDescent="0.3">
      <c r="A517" s="346"/>
      <c r="B517" s="85" t="s">
        <v>9</v>
      </c>
      <c r="C517" s="86">
        <v>0</v>
      </c>
      <c r="D517" s="86">
        <f>D516/D515</f>
        <v>0</v>
      </c>
      <c r="E517" s="86">
        <f>E516/E515</f>
        <v>-0.66666666666666663</v>
      </c>
      <c r="F517" s="86"/>
      <c r="G517" s="86">
        <f>G516/G515</f>
        <v>0.15384615384615385</v>
      </c>
    </row>
    <row r="518" spans="1:7" ht="14.25" customHeight="1" thickBot="1" x14ac:dyDescent="0.3">
      <c r="A518" s="344" t="s">
        <v>247</v>
      </c>
      <c r="B518" s="81">
        <v>2016</v>
      </c>
      <c r="C518" s="56">
        <v>1</v>
      </c>
      <c r="D518" s="56">
        <v>0</v>
      </c>
      <c r="E518" s="56">
        <v>1</v>
      </c>
      <c r="F518" s="56"/>
      <c r="G518" s="56">
        <f>SUM(C518:F518)</f>
        <v>2</v>
      </c>
    </row>
    <row r="519" spans="1:7" ht="13.8" x14ac:dyDescent="0.25">
      <c r="A519" s="345"/>
      <c r="B519" s="81">
        <v>2015</v>
      </c>
      <c r="C519" s="55">
        <v>0</v>
      </c>
      <c r="D519" s="55">
        <v>0</v>
      </c>
      <c r="E519" s="55">
        <v>1</v>
      </c>
      <c r="F519" s="55"/>
      <c r="G519" s="55">
        <f>SUM(C519:F519)</f>
        <v>1</v>
      </c>
    </row>
    <row r="520" spans="1:7" ht="13.8" x14ac:dyDescent="0.25">
      <c r="A520" s="345"/>
      <c r="B520" s="87" t="s">
        <v>205</v>
      </c>
      <c r="C520" s="84">
        <f>SUM(C518-C519)</f>
        <v>1</v>
      </c>
      <c r="D520" s="84">
        <f>SUM(D518-D519)</f>
        <v>0</v>
      </c>
      <c r="E520" s="55">
        <f>SUM(E518-E519)</f>
        <v>0</v>
      </c>
      <c r="F520" s="84"/>
      <c r="G520" s="84">
        <f>SUM(G518-G519)</f>
        <v>1</v>
      </c>
    </row>
    <row r="521" spans="1:7" ht="14.4" thickBot="1" x14ac:dyDescent="0.3">
      <c r="A521" s="346"/>
      <c r="B521" s="85" t="s">
        <v>9</v>
      </c>
      <c r="C521" s="86">
        <v>0</v>
      </c>
      <c r="D521" s="86">
        <v>0</v>
      </c>
      <c r="E521" s="86">
        <f>E520/E519</f>
        <v>0</v>
      </c>
      <c r="F521" s="86"/>
      <c r="G521" s="86">
        <v>0</v>
      </c>
    </row>
    <row r="522" spans="1:7" ht="14.25" customHeight="1" thickBot="1" x14ac:dyDescent="0.3">
      <c r="A522" s="344" t="s">
        <v>248</v>
      </c>
      <c r="B522" s="81">
        <v>2016</v>
      </c>
      <c r="C522" s="56">
        <v>0</v>
      </c>
      <c r="D522" s="56">
        <v>0</v>
      </c>
      <c r="E522" s="56">
        <v>0</v>
      </c>
      <c r="F522" s="56"/>
      <c r="G522" s="56">
        <f>SUM(C522:F522)</f>
        <v>0</v>
      </c>
    </row>
    <row r="523" spans="1:7" ht="14.25" customHeight="1" x14ac:dyDescent="0.25">
      <c r="A523" s="347"/>
      <c r="B523" s="81">
        <v>2015</v>
      </c>
      <c r="C523" s="55">
        <v>0</v>
      </c>
      <c r="D523" s="55">
        <v>0</v>
      </c>
      <c r="E523" s="55">
        <v>0</v>
      </c>
      <c r="F523" s="55"/>
      <c r="G523" s="55">
        <f>SUM(C523:F523)</f>
        <v>0</v>
      </c>
    </row>
    <row r="524" spans="1:7" ht="14.25" customHeight="1" x14ac:dyDescent="0.25">
      <c r="A524" s="347"/>
      <c r="B524" s="87" t="s">
        <v>205</v>
      </c>
      <c r="C524" s="84">
        <f>SUM(C522-C523)</f>
        <v>0</v>
      </c>
      <c r="D524" s="84">
        <f>SUM(D522-D523)</f>
        <v>0</v>
      </c>
      <c r="E524" s="55">
        <f>SUM(E522-E523)</f>
        <v>0</v>
      </c>
      <c r="F524" s="84"/>
      <c r="G524" s="84">
        <f>SUM(G522-G523)</f>
        <v>0</v>
      </c>
    </row>
    <row r="525" spans="1:7" ht="15" customHeight="1" thickBot="1" x14ac:dyDescent="0.3">
      <c r="A525" s="348"/>
      <c r="B525" s="85" t="s">
        <v>9</v>
      </c>
      <c r="C525" s="86">
        <v>0</v>
      </c>
      <c r="D525" s="86">
        <v>0</v>
      </c>
      <c r="E525" s="86">
        <v>0</v>
      </c>
      <c r="F525" s="86"/>
      <c r="G525" s="86">
        <v>0</v>
      </c>
    </row>
    <row r="526" spans="1:7" ht="14.25" customHeight="1" thickBot="1" x14ac:dyDescent="0.3">
      <c r="A526" s="344" t="s">
        <v>249</v>
      </c>
      <c r="B526" s="81">
        <v>2016</v>
      </c>
      <c r="C526" s="56">
        <v>14</v>
      </c>
      <c r="D526" s="56">
        <v>14</v>
      </c>
      <c r="E526" s="56">
        <v>7</v>
      </c>
      <c r="F526" s="56"/>
      <c r="G526" s="56">
        <f>SUM(C526:F526)</f>
        <v>35</v>
      </c>
    </row>
    <row r="527" spans="1:7" ht="13.8" x14ac:dyDescent="0.25">
      <c r="A527" s="345"/>
      <c r="B527" s="81">
        <v>2015</v>
      </c>
      <c r="C527" s="55">
        <v>14</v>
      </c>
      <c r="D527" s="55">
        <v>8</v>
      </c>
      <c r="E527" s="55">
        <v>21</v>
      </c>
      <c r="F527" s="55"/>
      <c r="G527" s="55">
        <f>SUM(C527:F527)</f>
        <v>43</v>
      </c>
    </row>
    <row r="528" spans="1:7" ht="13.8" x14ac:dyDescent="0.25">
      <c r="A528" s="345"/>
      <c r="B528" s="87" t="s">
        <v>205</v>
      </c>
      <c r="C528" s="84">
        <f>SUM(C526-C527)</f>
        <v>0</v>
      </c>
      <c r="D528" s="84">
        <f>SUM(D526-D527)</f>
        <v>6</v>
      </c>
      <c r="E528" s="55">
        <f>SUM(E526-E527)</f>
        <v>-14</v>
      </c>
      <c r="F528" s="84"/>
      <c r="G528" s="84">
        <f>SUM(G526-G527)</f>
        <v>-8</v>
      </c>
    </row>
    <row r="529" spans="1:7" ht="14.4" thickBot="1" x14ac:dyDescent="0.3">
      <c r="A529" s="346"/>
      <c r="B529" s="85" t="s">
        <v>9</v>
      </c>
      <c r="C529" s="86">
        <f>C528/C527</f>
        <v>0</v>
      </c>
      <c r="D529" s="86">
        <f>D528/D527</f>
        <v>0.75</v>
      </c>
      <c r="E529" s="86">
        <f>E528/E527</f>
        <v>-0.66666666666666663</v>
      </c>
      <c r="F529" s="86"/>
      <c r="G529" s="86">
        <f>G528/G527</f>
        <v>-0.18604651162790697</v>
      </c>
    </row>
    <row r="530" spans="1:7" ht="14.25" customHeight="1" thickBot="1" x14ac:dyDescent="0.3">
      <c r="A530" s="344" t="s">
        <v>250</v>
      </c>
      <c r="B530" s="81">
        <v>2016</v>
      </c>
      <c r="C530" s="56">
        <v>24</v>
      </c>
      <c r="D530" s="56">
        <v>24</v>
      </c>
      <c r="E530" s="56">
        <v>23</v>
      </c>
      <c r="F530" s="56"/>
      <c r="G530" s="56">
        <f>SUM(C530:F530)</f>
        <v>71</v>
      </c>
    </row>
    <row r="531" spans="1:7" ht="13.8" x14ac:dyDescent="0.25">
      <c r="A531" s="345"/>
      <c r="B531" s="81">
        <v>2015</v>
      </c>
      <c r="C531" s="55">
        <v>27</v>
      </c>
      <c r="D531" s="55">
        <v>22</v>
      </c>
      <c r="E531" s="55">
        <v>23</v>
      </c>
      <c r="F531" s="55"/>
      <c r="G531" s="55">
        <f>SUM(C531:F531)</f>
        <v>72</v>
      </c>
    </row>
    <row r="532" spans="1:7" ht="13.8" x14ac:dyDescent="0.25">
      <c r="A532" s="345"/>
      <c r="B532" s="87" t="s">
        <v>205</v>
      </c>
      <c r="C532" s="84">
        <f>SUM(C530-C531)</f>
        <v>-3</v>
      </c>
      <c r="D532" s="84">
        <f>SUM(D530-D531)</f>
        <v>2</v>
      </c>
      <c r="E532" s="55">
        <f>SUM(E530-E531)</f>
        <v>0</v>
      </c>
      <c r="F532" s="84"/>
      <c r="G532" s="84">
        <f>SUM(G530-G531)</f>
        <v>-1</v>
      </c>
    </row>
    <row r="533" spans="1:7" ht="14.4" thickBot="1" x14ac:dyDescent="0.3">
      <c r="A533" s="346"/>
      <c r="B533" s="85" t="s">
        <v>9</v>
      </c>
      <c r="C533" s="86">
        <f>C532/C531</f>
        <v>-0.1111111111111111</v>
      </c>
      <c r="D533" s="86">
        <f>D532/D531</f>
        <v>9.0909090909090912E-2</v>
      </c>
      <c r="E533" s="86">
        <f>E532/E531</f>
        <v>0</v>
      </c>
      <c r="F533" s="86"/>
      <c r="G533" s="86">
        <f>G532/G531</f>
        <v>-1.3888888888888888E-2</v>
      </c>
    </row>
    <row r="534" spans="1:7" ht="14.25" customHeight="1" thickBot="1" x14ac:dyDescent="0.3">
      <c r="A534" s="344" t="s">
        <v>251</v>
      </c>
      <c r="B534" s="81">
        <v>2016</v>
      </c>
      <c r="C534" s="56">
        <v>84</v>
      </c>
      <c r="D534" s="56">
        <v>54</v>
      </c>
      <c r="E534" s="56">
        <v>91</v>
      </c>
      <c r="F534" s="56"/>
      <c r="G534" s="56">
        <f>SUM(C534:F534)</f>
        <v>229</v>
      </c>
    </row>
    <row r="535" spans="1:7" ht="13.8" x14ac:dyDescent="0.25">
      <c r="A535" s="345"/>
      <c r="B535" s="81">
        <v>2015</v>
      </c>
      <c r="C535" s="55">
        <v>98</v>
      </c>
      <c r="D535" s="55">
        <v>82</v>
      </c>
      <c r="E535" s="55">
        <v>81</v>
      </c>
      <c r="F535" s="55"/>
      <c r="G535" s="55">
        <f>SUM(C535:F535)</f>
        <v>261</v>
      </c>
    </row>
    <row r="536" spans="1:7" ht="13.8" x14ac:dyDescent="0.25">
      <c r="A536" s="345"/>
      <c r="B536" s="87" t="s">
        <v>205</v>
      </c>
      <c r="C536" s="84">
        <f>SUM(C534-C535)</f>
        <v>-14</v>
      </c>
      <c r="D536" s="84">
        <f>SUM(D534-D535)</f>
        <v>-28</v>
      </c>
      <c r="E536" s="55">
        <f>SUM(E534-E535)</f>
        <v>10</v>
      </c>
      <c r="F536" s="84"/>
      <c r="G536" s="84">
        <f>SUM(G534-G535)</f>
        <v>-32</v>
      </c>
    </row>
    <row r="537" spans="1:7" ht="14.4" thickBot="1" x14ac:dyDescent="0.3">
      <c r="A537" s="346"/>
      <c r="B537" s="85" t="s">
        <v>9</v>
      </c>
      <c r="C537" s="86">
        <f>C536/C535</f>
        <v>-0.14285714285714285</v>
      </c>
      <c r="D537" s="86">
        <f>D536/D535</f>
        <v>-0.34146341463414637</v>
      </c>
      <c r="E537" s="86">
        <f>E536/E535</f>
        <v>0.12345679012345678</v>
      </c>
      <c r="F537" s="86"/>
      <c r="G537" s="86">
        <f>G536/G535</f>
        <v>-0.12260536398467432</v>
      </c>
    </row>
    <row r="538" spans="1:7" ht="14.25" customHeight="1" thickBot="1" x14ac:dyDescent="0.3">
      <c r="A538" s="344" t="s">
        <v>252</v>
      </c>
      <c r="B538" s="81">
        <v>2016</v>
      </c>
      <c r="C538" s="56">
        <v>152</v>
      </c>
      <c r="D538" s="56">
        <v>144</v>
      </c>
      <c r="E538" s="56">
        <v>140</v>
      </c>
      <c r="F538" s="56"/>
      <c r="G538" s="56">
        <f>SUM(C538:F538)</f>
        <v>436</v>
      </c>
    </row>
    <row r="539" spans="1:7" ht="13.8" x14ac:dyDescent="0.25">
      <c r="A539" s="345"/>
      <c r="B539" s="81">
        <v>2015</v>
      </c>
      <c r="C539" s="55">
        <v>181</v>
      </c>
      <c r="D539" s="55">
        <v>114</v>
      </c>
      <c r="E539" s="55">
        <v>135</v>
      </c>
      <c r="F539" s="55"/>
      <c r="G539" s="55">
        <f>SUM(C539:F539)</f>
        <v>430</v>
      </c>
    </row>
    <row r="540" spans="1:7" ht="13.8" x14ac:dyDescent="0.25">
      <c r="A540" s="345"/>
      <c r="B540" s="87" t="s">
        <v>205</v>
      </c>
      <c r="C540" s="84">
        <f>SUM(C538-C539)</f>
        <v>-29</v>
      </c>
      <c r="D540" s="84">
        <f>SUM(D538-D539)</f>
        <v>30</v>
      </c>
      <c r="E540" s="55">
        <f>SUM(E538-E539)</f>
        <v>5</v>
      </c>
      <c r="F540" s="84"/>
      <c r="G540" s="84">
        <f>SUM(G538-G539)</f>
        <v>6</v>
      </c>
    </row>
    <row r="541" spans="1:7" ht="14.4" thickBot="1" x14ac:dyDescent="0.3">
      <c r="A541" s="346"/>
      <c r="B541" s="85" t="s">
        <v>9</v>
      </c>
      <c r="C541" s="86">
        <f>C540/C539</f>
        <v>-0.16022099447513813</v>
      </c>
      <c r="D541" s="86">
        <f>D540/D539</f>
        <v>0.26315789473684209</v>
      </c>
      <c r="E541" s="86">
        <f>E540/E539</f>
        <v>3.7037037037037035E-2</v>
      </c>
      <c r="F541" s="86"/>
      <c r="G541" s="86">
        <f>G540/G539</f>
        <v>1.3953488372093023E-2</v>
      </c>
    </row>
    <row r="542" spans="1:7" ht="14.25" customHeight="1" thickBot="1" x14ac:dyDescent="0.3">
      <c r="A542" s="344" t="s">
        <v>253</v>
      </c>
      <c r="B542" s="81">
        <v>2016</v>
      </c>
      <c r="C542" s="56">
        <v>17</v>
      </c>
      <c r="D542" s="56">
        <v>29</v>
      </c>
      <c r="E542" s="56">
        <v>24</v>
      </c>
      <c r="F542" s="56"/>
      <c r="G542" s="56">
        <f>SUM(C542:F542)</f>
        <v>70</v>
      </c>
    </row>
    <row r="543" spans="1:7" ht="13.8" x14ac:dyDescent="0.25">
      <c r="A543" s="345"/>
      <c r="B543" s="81">
        <v>2015</v>
      </c>
      <c r="C543" s="55">
        <v>26</v>
      </c>
      <c r="D543" s="55">
        <v>28</v>
      </c>
      <c r="E543" s="55">
        <v>30</v>
      </c>
      <c r="F543" s="55"/>
      <c r="G543" s="55">
        <f>SUM(C543:F543)</f>
        <v>84</v>
      </c>
    </row>
    <row r="544" spans="1:7" ht="13.8" x14ac:dyDescent="0.25">
      <c r="A544" s="345"/>
      <c r="B544" s="87" t="s">
        <v>205</v>
      </c>
      <c r="C544" s="84">
        <f>SUM(C542-C543)</f>
        <v>-9</v>
      </c>
      <c r="D544" s="84">
        <f>SUM(D542-D543)</f>
        <v>1</v>
      </c>
      <c r="E544" s="55">
        <f>SUM(E542-E543)</f>
        <v>-6</v>
      </c>
      <c r="F544" s="84"/>
      <c r="G544" s="84">
        <f>SUM(G542-G543)</f>
        <v>-14</v>
      </c>
    </row>
    <row r="545" spans="1:7" ht="14.4" thickBot="1" x14ac:dyDescent="0.3">
      <c r="A545" s="346"/>
      <c r="B545" s="85" t="s">
        <v>9</v>
      </c>
      <c r="C545" s="86">
        <f>C544/C543</f>
        <v>-0.34615384615384615</v>
      </c>
      <c r="D545" s="86">
        <f>D544/D543</f>
        <v>3.5714285714285712E-2</v>
      </c>
      <c r="E545" s="86">
        <f>E544/E543</f>
        <v>-0.2</v>
      </c>
      <c r="F545" s="86"/>
      <c r="G545" s="86">
        <f>G544/G543</f>
        <v>-0.16666666666666666</v>
      </c>
    </row>
  </sheetData>
  <mergeCells count="152">
    <mergeCell ref="A448:A451"/>
    <mergeCell ref="A452:A455"/>
    <mergeCell ref="A456:A459"/>
    <mergeCell ref="A460:A463"/>
    <mergeCell ref="A464:A467"/>
    <mergeCell ref="A339:A342"/>
    <mergeCell ref="A343:A346"/>
    <mergeCell ref="A347:A350"/>
    <mergeCell ref="C352:F352"/>
    <mergeCell ref="C430:F430"/>
    <mergeCell ref="G352:G353"/>
    <mergeCell ref="A378:A381"/>
    <mergeCell ref="A354:A357"/>
    <mergeCell ref="A358:A361"/>
    <mergeCell ref="A362:A365"/>
    <mergeCell ref="A366:A369"/>
    <mergeCell ref="A276:A279"/>
    <mergeCell ref="A265:A268"/>
    <mergeCell ref="A269:A272"/>
    <mergeCell ref="G274:G275"/>
    <mergeCell ref="A288:A291"/>
    <mergeCell ref="A292:A295"/>
    <mergeCell ref="G313:G314"/>
    <mergeCell ref="A315:A318"/>
    <mergeCell ref="A296:A299"/>
    <mergeCell ref="A300:A303"/>
    <mergeCell ref="A304:A307"/>
    <mergeCell ref="A308:A311"/>
    <mergeCell ref="C313:F313"/>
    <mergeCell ref="A335:A338"/>
    <mergeCell ref="A319:A322"/>
    <mergeCell ref="A323:A326"/>
    <mergeCell ref="A327:A330"/>
    <mergeCell ref="A331:A334"/>
    <mergeCell ref="A128:A131"/>
    <mergeCell ref="A132:A135"/>
    <mergeCell ref="A136:A139"/>
    <mergeCell ref="A140:A143"/>
    <mergeCell ref="A144:A147"/>
    <mergeCell ref="A159:A162"/>
    <mergeCell ref="A148:A151"/>
    <mergeCell ref="A152:A155"/>
    <mergeCell ref="A191:A194"/>
    <mergeCell ref="C157:F157"/>
    <mergeCell ref="A253:A256"/>
    <mergeCell ref="A257:A260"/>
    <mergeCell ref="A261:A264"/>
    <mergeCell ref="C274:F274"/>
    <mergeCell ref="A280:A283"/>
    <mergeCell ref="A284:A287"/>
    <mergeCell ref="A97:A100"/>
    <mergeCell ref="A101:A104"/>
    <mergeCell ref="A105:A108"/>
    <mergeCell ref="A120:A123"/>
    <mergeCell ref="A124:A127"/>
    <mergeCell ref="A109:A112"/>
    <mergeCell ref="A113:A116"/>
    <mergeCell ref="C118:F118"/>
    <mergeCell ref="G118:G119"/>
    <mergeCell ref="A66:A69"/>
    <mergeCell ref="A81:A84"/>
    <mergeCell ref="A70:A73"/>
    <mergeCell ref="A74:A77"/>
    <mergeCell ref="C79:F79"/>
    <mergeCell ref="G79:G80"/>
    <mergeCell ref="A85:A88"/>
    <mergeCell ref="A89:A92"/>
    <mergeCell ref="A93:A96"/>
    <mergeCell ref="A31:A34"/>
    <mergeCell ref="A35:A38"/>
    <mergeCell ref="C40:F40"/>
    <mergeCell ref="A42:A45"/>
    <mergeCell ref="A46:A49"/>
    <mergeCell ref="A50:A53"/>
    <mergeCell ref="A54:A57"/>
    <mergeCell ref="A58:A61"/>
    <mergeCell ref="A62:A65"/>
    <mergeCell ref="C1:F1"/>
    <mergeCell ref="G1:G2"/>
    <mergeCell ref="A3:A6"/>
    <mergeCell ref="A7:A10"/>
    <mergeCell ref="A11:A14"/>
    <mergeCell ref="A15:A18"/>
    <mergeCell ref="A19:A22"/>
    <mergeCell ref="A23:A26"/>
    <mergeCell ref="A27:A30"/>
    <mergeCell ref="G157:G158"/>
    <mergeCell ref="A175:A178"/>
    <mergeCell ref="A179:A182"/>
    <mergeCell ref="A183:A186"/>
    <mergeCell ref="A187:A190"/>
    <mergeCell ref="A163:A166"/>
    <mergeCell ref="A167:A170"/>
    <mergeCell ref="A171:A174"/>
    <mergeCell ref="A249:A252"/>
    <mergeCell ref="G196:G197"/>
    <mergeCell ref="A210:A213"/>
    <mergeCell ref="A214:A217"/>
    <mergeCell ref="A218:A221"/>
    <mergeCell ref="A222:A225"/>
    <mergeCell ref="A226:A229"/>
    <mergeCell ref="A198:A201"/>
    <mergeCell ref="A202:A205"/>
    <mergeCell ref="A206:A209"/>
    <mergeCell ref="C196:F196"/>
    <mergeCell ref="A230:A233"/>
    <mergeCell ref="A237:A240"/>
    <mergeCell ref="A241:A244"/>
    <mergeCell ref="C235:F235"/>
    <mergeCell ref="A245:A248"/>
    <mergeCell ref="G430:G431"/>
    <mergeCell ref="A432:A435"/>
    <mergeCell ref="A436:A439"/>
    <mergeCell ref="A440:A443"/>
    <mergeCell ref="A444:A447"/>
    <mergeCell ref="A370:A373"/>
    <mergeCell ref="A374:A377"/>
    <mergeCell ref="A397:A400"/>
    <mergeCell ref="A401:A404"/>
    <mergeCell ref="A405:A408"/>
    <mergeCell ref="A409:A412"/>
    <mergeCell ref="A382:A385"/>
    <mergeCell ref="A386:A389"/>
    <mergeCell ref="C391:F391"/>
    <mergeCell ref="G391:G392"/>
    <mergeCell ref="A393:A396"/>
    <mergeCell ref="A421:A424"/>
    <mergeCell ref="A413:A416"/>
    <mergeCell ref="A417:A420"/>
    <mergeCell ref="A425:A428"/>
    <mergeCell ref="A491:A494"/>
    <mergeCell ref="A495:A498"/>
    <mergeCell ref="A499:A502"/>
    <mergeCell ref="A503:A506"/>
    <mergeCell ref="C508:F508"/>
    <mergeCell ref="G508:G509"/>
    <mergeCell ref="C469:F469"/>
    <mergeCell ref="G469:G470"/>
    <mergeCell ref="A471:A474"/>
    <mergeCell ref="A475:A478"/>
    <mergeCell ref="A479:A482"/>
    <mergeCell ref="A483:A486"/>
    <mergeCell ref="A487:A490"/>
    <mergeCell ref="A534:A537"/>
    <mergeCell ref="A538:A541"/>
    <mergeCell ref="A542:A545"/>
    <mergeCell ref="A510:A513"/>
    <mergeCell ref="A514:A517"/>
    <mergeCell ref="A518:A521"/>
    <mergeCell ref="A522:A525"/>
    <mergeCell ref="A526:A529"/>
    <mergeCell ref="A530:A533"/>
  </mergeCells>
  <pageMargins left="2.4500000000000002" right="0.7" top="1.35" bottom="0.75" header="0.5" footer="0.3"/>
  <pageSetup scale="83" orientation="landscape" r:id="rId1"/>
  <headerFooter>
    <oddHeader xml:space="preserve">&amp;CPOLICIA DE PUERTO RICO
DELITOS TIPO I INFORMADOS EN PUERTO RICO
POR TRIMESTRES
AÑOS 2015 Y 2016
</oddHeader>
  </headerFooter>
  <rowBreaks count="13" manualBreakCount="13">
    <brk id="38" max="16383" man="1"/>
    <brk id="77" max="16383" man="1"/>
    <brk id="116" max="16383" man="1"/>
    <brk id="155" max="16383" man="1"/>
    <brk id="194" max="16383" man="1"/>
    <brk id="233" max="16383" man="1"/>
    <brk id="272" max="16383" man="1"/>
    <brk id="311" max="16383" man="1"/>
    <brk id="350" max="16383" man="1"/>
    <brk id="389" max="16383" man="1"/>
    <brk id="428" max="16383" man="1"/>
    <brk id="467" max="16383" man="1"/>
    <brk id="50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25"/>
  <sheetViews>
    <sheetView workbookViewId="0"/>
  </sheetViews>
  <sheetFormatPr defaultColWidth="9.109375" defaultRowHeight="13.2" x14ac:dyDescent="0.25"/>
  <cols>
    <col min="1" max="1" width="23.88671875" customWidth="1"/>
    <col min="2" max="2" width="15.5546875" hidden="1" customWidth="1"/>
    <col min="3" max="3" width="15.5546875" customWidth="1"/>
    <col min="4" max="4" width="15.6640625" customWidth="1"/>
    <col min="5" max="5" width="18.33203125" customWidth="1"/>
    <col min="257" max="257" width="23.88671875" customWidth="1"/>
    <col min="258" max="258" width="0" hidden="1" customWidth="1"/>
    <col min="259" max="259" width="15.5546875" customWidth="1"/>
    <col min="260" max="260" width="15.6640625" customWidth="1"/>
    <col min="261" max="261" width="18.33203125" customWidth="1"/>
    <col min="513" max="513" width="23.88671875" customWidth="1"/>
    <col min="514" max="514" width="0" hidden="1" customWidth="1"/>
    <col min="515" max="515" width="15.5546875" customWidth="1"/>
    <col min="516" max="516" width="15.6640625" customWidth="1"/>
    <col min="517" max="517" width="18.33203125" customWidth="1"/>
    <col min="769" max="769" width="23.88671875" customWidth="1"/>
    <col min="770" max="770" width="0" hidden="1" customWidth="1"/>
    <col min="771" max="771" width="15.5546875" customWidth="1"/>
    <col min="772" max="772" width="15.6640625" customWidth="1"/>
    <col min="773" max="773" width="18.33203125" customWidth="1"/>
    <col min="1025" max="1025" width="23.88671875" customWidth="1"/>
    <col min="1026" max="1026" width="0" hidden="1" customWidth="1"/>
    <col min="1027" max="1027" width="15.5546875" customWidth="1"/>
    <col min="1028" max="1028" width="15.6640625" customWidth="1"/>
    <col min="1029" max="1029" width="18.33203125" customWidth="1"/>
    <col min="1281" max="1281" width="23.88671875" customWidth="1"/>
    <col min="1282" max="1282" width="0" hidden="1" customWidth="1"/>
    <col min="1283" max="1283" width="15.5546875" customWidth="1"/>
    <col min="1284" max="1284" width="15.6640625" customWidth="1"/>
    <col min="1285" max="1285" width="18.33203125" customWidth="1"/>
    <col min="1537" max="1537" width="23.88671875" customWidth="1"/>
    <col min="1538" max="1538" width="0" hidden="1" customWidth="1"/>
    <col min="1539" max="1539" width="15.5546875" customWidth="1"/>
    <col min="1540" max="1540" width="15.6640625" customWidth="1"/>
    <col min="1541" max="1541" width="18.33203125" customWidth="1"/>
    <col min="1793" max="1793" width="23.88671875" customWidth="1"/>
    <col min="1794" max="1794" width="0" hidden="1" customWidth="1"/>
    <col min="1795" max="1795" width="15.5546875" customWidth="1"/>
    <col min="1796" max="1796" width="15.6640625" customWidth="1"/>
    <col min="1797" max="1797" width="18.33203125" customWidth="1"/>
    <col min="2049" max="2049" width="23.88671875" customWidth="1"/>
    <col min="2050" max="2050" width="0" hidden="1" customWidth="1"/>
    <col min="2051" max="2051" width="15.5546875" customWidth="1"/>
    <col min="2052" max="2052" width="15.6640625" customWidth="1"/>
    <col min="2053" max="2053" width="18.33203125" customWidth="1"/>
    <col min="2305" max="2305" width="23.88671875" customWidth="1"/>
    <col min="2306" max="2306" width="0" hidden="1" customWidth="1"/>
    <col min="2307" max="2307" width="15.5546875" customWidth="1"/>
    <col min="2308" max="2308" width="15.6640625" customWidth="1"/>
    <col min="2309" max="2309" width="18.33203125" customWidth="1"/>
    <col min="2561" max="2561" width="23.88671875" customWidth="1"/>
    <col min="2562" max="2562" width="0" hidden="1" customWidth="1"/>
    <col min="2563" max="2563" width="15.5546875" customWidth="1"/>
    <col min="2564" max="2564" width="15.6640625" customWidth="1"/>
    <col min="2565" max="2565" width="18.33203125" customWidth="1"/>
    <col min="2817" max="2817" width="23.88671875" customWidth="1"/>
    <col min="2818" max="2818" width="0" hidden="1" customWidth="1"/>
    <col min="2819" max="2819" width="15.5546875" customWidth="1"/>
    <col min="2820" max="2820" width="15.6640625" customWidth="1"/>
    <col min="2821" max="2821" width="18.33203125" customWidth="1"/>
    <col min="3073" max="3073" width="23.88671875" customWidth="1"/>
    <col min="3074" max="3074" width="0" hidden="1" customWidth="1"/>
    <col min="3075" max="3075" width="15.5546875" customWidth="1"/>
    <col min="3076" max="3076" width="15.6640625" customWidth="1"/>
    <col min="3077" max="3077" width="18.33203125" customWidth="1"/>
    <col min="3329" max="3329" width="23.88671875" customWidth="1"/>
    <col min="3330" max="3330" width="0" hidden="1" customWidth="1"/>
    <col min="3331" max="3331" width="15.5546875" customWidth="1"/>
    <col min="3332" max="3332" width="15.6640625" customWidth="1"/>
    <col min="3333" max="3333" width="18.33203125" customWidth="1"/>
    <col min="3585" max="3585" width="23.88671875" customWidth="1"/>
    <col min="3586" max="3586" width="0" hidden="1" customWidth="1"/>
    <col min="3587" max="3587" width="15.5546875" customWidth="1"/>
    <col min="3588" max="3588" width="15.6640625" customWidth="1"/>
    <col min="3589" max="3589" width="18.33203125" customWidth="1"/>
    <col min="3841" max="3841" width="23.88671875" customWidth="1"/>
    <col min="3842" max="3842" width="0" hidden="1" customWidth="1"/>
    <col min="3843" max="3843" width="15.5546875" customWidth="1"/>
    <col min="3844" max="3844" width="15.6640625" customWidth="1"/>
    <col min="3845" max="3845" width="18.33203125" customWidth="1"/>
    <col min="4097" max="4097" width="23.88671875" customWidth="1"/>
    <col min="4098" max="4098" width="0" hidden="1" customWidth="1"/>
    <col min="4099" max="4099" width="15.5546875" customWidth="1"/>
    <col min="4100" max="4100" width="15.6640625" customWidth="1"/>
    <col min="4101" max="4101" width="18.33203125" customWidth="1"/>
    <col min="4353" max="4353" width="23.88671875" customWidth="1"/>
    <col min="4354" max="4354" width="0" hidden="1" customWidth="1"/>
    <col min="4355" max="4355" width="15.5546875" customWidth="1"/>
    <col min="4356" max="4356" width="15.6640625" customWidth="1"/>
    <col min="4357" max="4357" width="18.33203125" customWidth="1"/>
    <col min="4609" max="4609" width="23.88671875" customWidth="1"/>
    <col min="4610" max="4610" width="0" hidden="1" customWidth="1"/>
    <col min="4611" max="4611" width="15.5546875" customWidth="1"/>
    <col min="4612" max="4612" width="15.6640625" customWidth="1"/>
    <col min="4613" max="4613" width="18.33203125" customWidth="1"/>
    <col min="4865" max="4865" width="23.88671875" customWidth="1"/>
    <col min="4866" max="4866" width="0" hidden="1" customWidth="1"/>
    <col min="4867" max="4867" width="15.5546875" customWidth="1"/>
    <col min="4868" max="4868" width="15.6640625" customWidth="1"/>
    <col min="4869" max="4869" width="18.33203125" customWidth="1"/>
    <col min="5121" max="5121" width="23.88671875" customWidth="1"/>
    <col min="5122" max="5122" width="0" hidden="1" customWidth="1"/>
    <col min="5123" max="5123" width="15.5546875" customWidth="1"/>
    <col min="5124" max="5124" width="15.6640625" customWidth="1"/>
    <col min="5125" max="5125" width="18.33203125" customWidth="1"/>
    <col min="5377" max="5377" width="23.88671875" customWidth="1"/>
    <col min="5378" max="5378" width="0" hidden="1" customWidth="1"/>
    <col min="5379" max="5379" width="15.5546875" customWidth="1"/>
    <col min="5380" max="5380" width="15.6640625" customWidth="1"/>
    <col min="5381" max="5381" width="18.33203125" customWidth="1"/>
    <col min="5633" max="5633" width="23.88671875" customWidth="1"/>
    <col min="5634" max="5634" width="0" hidden="1" customWidth="1"/>
    <col min="5635" max="5635" width="15.5546875" customWidth="1"/>
    <col min="5636" max="5636" width="15.6640625" customWidth="1"/>
    <col min="5637" max="5637" width="18.33203125" customWidth="1"/>
    <col min="5889" max="5889" width="23.88671875" customWidth="1"/>
    <col min="5890" max="5890" width="0" hidden="1" customWidth="1"/>
    <col min="5891" max="5891" width="15.5546875" customWidth="1"/>
    <col min="5892" max="5892" width="15.6640625" customWidth="1"/>
    <col min="5893" max="5893" width="18.33203125" customWidth="1"/>
    <col min="6145" max="6145" width="23.88671875" customWidth="1"/>
    <col min="6146" max="6146" width="0" hidden="1" customWidth="1"/>
    <col min="6147" max="6147" width="15.5546875" customWidth="1"/>
    <col min="6148" max="6148" width="15.6640625" customWidth="1"/>
    <col min="6149" max="6149" width="18.33203125" customWidth="1"/>
    <col min="6401" max="6401" width="23.88671875" customWidth="1"/>
    <col min="6402" max="6402" width="0" hidden="1" customWidth="1"/>
    <col min="6403" max="6403" width="15.5546875" customWidth="1"/>
    <col min="6404" max="6404" width="15.6640625" customWidth="1"/>
    <col min="6405" max="6405" width="18.33203125" customWidth="1"/>
    <col min="6657" max="6657" width="23.88671875" customWidth="1"/>
    <col min="6658" max="6658" width="0" hidden="1" customWidth="1"/>
    <col min="6659" max="6659" width="15.5546875" customWidth="1"/>
    <col min="6660" max="6660" width="15.6640625" customWidth="1"/>
    <col min="6661" max="6661" width="18.33203125" customWidth="1"/>
    <col min="6913" max="6913" width="23.88671875" customWidth="1"/>
    <col min="6914" max="6914" width="0" hidden="1" customWidth="1"/>
    <col min="6915" max="6915" width="15.5546875" customWidth="1"/>
    <col min="6916" max="6916" width="15.6640625" customWidth="1"/>
    <col min="6917" max="6917" width="18.33203125" customWidth="1"/>
    <col min="7169" max="7169" width="23.88671875" customWidth="1"/>
    <col min="7170" max="7170" width="0" hidden="1" customWidth="1"/>
    <col min="7171" max="7171" width="15.5546875" customWidth="1"/>
    <col min="7172" max="7172" width="15.6640625" customWidth="1"/>
    <col min="7173" max="7173" width="18.33203125" customWidth="1"/>
    <col min="7425" max="7425" width="23.88671875" customWidth="1"/>
    <col min="7426" max="7426" width="0" hidden="1" customWidth="1"/>
    <col min="7427" max="7427" width="15.5546875" customWidth="1"/>
    <col min="7428" max="7428" width="15.6640625" customWidth="1"/>
    <col min="7429" max="7429" width="18.33203125" customWidth="1"/>
    <col min="7681" max="7681" width="23.88671875" customWidth="1"/>
    <col min="7682" max="7682" width="0" hidden="1" customWidth="1"/>
    <col min="7683" max="7683" width="15.5546875" customWidth="1"/>
    <col min="7684" max="7684" width="15.6640625" customWidth="1"/>
    <col min="7685" max="7685" width="18.33203125" customWidth="1"/>
    <col min="7937" max="7937" width="23.88671875" customWidth="1"/>
    <col min="7938" max="7938" width="0" hidden="1" customWidth="1"/>
    <col min="7939" max="7939" width="15.5546875" customWidth="1"/>
    <col min="7940" max="7940" width="15.6640625" customWidth="1"/>
    <col min="7941" max="7941" width="18.33203125" customWidth="1"/>
    <col min="8193" max="8193" width="23.88671875" customWidth="1"/>
    <col min="8194" max="8194" width="0" hidden="1" customWidth="1"/>
    <col min="8195" max="8195" width="15.5546875" customWidth="1"/>
    <col min="8196" max="8196" width="15.6640625" customWidth="1"/>
    <col min="8197" max="8197" width="18.33203125" customWidth="1"/>
    <col min="8449" max="8449" width="23.88671875" customWidth="1"/>
    <col min="8450" max="8450" width="0" hidden="1" customWidth="1"/>
    <col min="8451" max="8451" width="15.5546875" customWidth="1"/>
    <col min="8452" max="8452" width="15.6640625" customWidth="1"/>
    <col min="8453" max="8453" width="18.33203125" customWidth="1"/>
    <col min="8705" max="8705" width="23.88671875" customWidth="1"/>
    <col min="8706" max="8706" width="0" hidden="1" customWidth="1"/>
    <col min="8707" max="8707" width="15.5546875" customWidth="1"/>
    <col min="8708" max="8708" width="15.6640625" customWidth="1"/>
    <col min="8709" max="8709" width="18.33203125" customWidth="1"/>
    <col min="8961" max="8961" width="23.88671875" customWidth="1"/>
    <col min="8962" max="8962" width="0" hidden="1" customWidth="1"/>
    <col min="8963" max="8963" width="15.5546875" customWidth="1"/>
    <col min="8964" max="8964" width="15.6640625" customWidth="1"/>
    <col min="8965" max="8965" width="18.33203125" customWidth="1"/>
    <col min="9217" max="9217" width="23.88671875" customWidth="1"/>
    <col min="9218" max="9218" width="0" hidden="1" customWidth="1"/>
    <col min="9219" max="9219" width="15.5546875" customWidth="1"/>
    <col min="9220" max="9220" width="15.6640625" customWidth="1"/>
    <col min="9221" max="9221" width="18.33203125" customWidth="1"/>
    <col min="9473" max="9473" width="23.88671875" customWidth="1"/>
    <col min="9474" max="9474" width="0" hidden="1" customWidth="1"/>
    <col min="9475" max="9475" width="15.5546875" customWidth="1"/>
    <col min="9476" max="9476" width="15.6640625" customWidth="1"/>
    <col min="9477" max="9477" width="18.33203125" customWidth="1"/>
    <col min="9729" max="9729" width="23.88671875" customWidth="1"/>
    <col min="9730" max="9730" width="0" hidden="1" customWidth="1"/>
    <col min="9731" max="9731" width="15.5546875" customWidth="1"/>
    <col min="9732" max="9732" width="15.6640625" customWidth="1"/>
    <col min="9733" max="9733" width="18.33203125" customWidth="1"/>
    <col min="9985" max="9985" width="23.88671875" customWidth="1"/>
    <col min="9986" max="9986" width="0" hidden="1" customWidth="1"/>
    <col min="9987" max="9987" width="15.5546875" customWidth="1"/>
    <col min="9988" max="9988" width="15.6640625" customWidth="1"/>
    <col min="9989" max="9989" width="18.33203125" customWidth="1"/>
    <col min="10241" max="10241" width="23.88671875" customWidth="1"/>
    <col min="10242" max="10242" width="0" hidden="1" customWidth="1"/>
    <col min="10243" max="10243" width="15.5546875" customWidth="1"/>
    <col min="10244" max="10244" width="15.6640625" customWidth="1"/>
    <col min="10245" max="10245" width="18.33203125" customWidth="1"/>
    <col min="10497" max="10497" width="23.88671875" customWidth="1"/>
    <col min="10498" max="10498" width="0" hidden="1" customWidth="1"/>
    <col min="10499" max="10499" width="15.5546875" customWidth="1"/>
    <col min="10500" max="10500" width="15.6640625" customWidth="1"/>
    <col min="10501" max="10501" width="18.33203125" customWidth="1"/>
    <col min="10753" max="10753" width="23.88671875" customWidth="1"/>
    <col min="10754" max="10754" width="0" hidden="1" customWidth="1"/>
    <col min="10755" max="10755" width="15.5546875" customWidth="1"/>
    <col min="10756" max="10756" width="15.6640625" customWidth="1"/>
    <col min="10757" max="10757" width="18.33203125" customWidth="1"/>
    <col min="11009" max="11009" width="23.88671875" customWidth="1"/>
    <col min="11010" max="11010" width="0" hidden="1" customWidth="1"/>
    <col min="11011" max="11011" width="15.5546875" customWidth="1"/>
    <col min="11012" max="11012" width="15.6640625" customWidth="1"/>
    <col min="11013" max="11013" width="18.33203125" customWidth="1"/>
    <col min="11265" max="11265" width="23.88671875" customWidth="1"/>
    <col min="11266" max="11266" width="0" hidden="1" customWidth="1"/>
    <col min="11267" max="11267" width="15.5546875" customWidth="1"/>
    <col min="11268" max="11268" width="15.6640625" customWidth="1"/>
    <col min="11269" max="11269" width="18.33203125" customWidth="1"/>
    <col min="11521" max="11521" width="23.88671875" customWidth="1"/>
    <col min="11522" max="11522" width="0" hidden="1" customWidth="1"/>
    <col min="11523" max="11523" width="15.5546875" customWidth="1"/>
    <col min="11524" max="11524" width="15.6640625" customWidth="1"/>
    <col min="11525" max="11525" width="18.33203125" customWidth="1"/>
    <col min="11777" max="11777" width="23.88671875" customWidth="1"/>
    <col min="11778" max="11778" width="0" hidden="1" customWidth="1"/>
    <col min="11779" max="11779" width="15.5546875" customWidth="1"/>
    <col min="11780" max="11780" width="15.6640625" customWidth="1"/>
    <col min="11781" max="11781" width="18.33203125" customWidth="1"/>
    <col min="12033" max="12033" width="23.88671875" customWidth="1"/>
    <col min="12034" max="12034" width="0" hidden="1" customWidth="1"/>
    <col min="12035" max="12035" width="15.5546875" customWidth="1"/>
    <col min="12036" max="12036" width="15.6640625" customWidth="1"/>
    <col min="12037" max="12037" width="18.33203125" customWidth="1"/>
    <col min="12289" max="12289" width="23.88671875" customWidth="1"/>
    <col min="12290" max="12290" width="0" hidden="1" customWidth="1"/>
    <col min="12291" max="12291" width="15.5546875" customWidth="1"/>
    <col min="12292" max="12292" width="15.6640625" customWidth="1"/>
    <col min="12293" max="12293" width="18.33203125" customWidth="1"/>
    <col min="12545" max="12545" width="23.88671875" customWidth="1"/>
    <col min="12546" max="12546" width="0" hidden="1" customWidth="1"/>
    <col min="12547" max="12547" width="15.5546875" customWidth="1"/>
    <col min="12548" max="12548" width="15.6640625" customWidth="1"/>
    <col min="12549" max="12549" width="18.33203125" customWidth="1"/>
    <col min="12801" max="12801" width="23.88671875" customWidth="1"/>
    <col min="12802" max="12802" width="0" hidden="1" customWidth="1"/>
    <col min="12803" max="12803" width="15.5546875" customWidth="1"/>
    <col min="12804" max="12804" width="15.6640625" customWidth="1"/>
    <col min="12805" max="12805" width="18.33203125" customWidth="1"/>
    <col min="13057" max="13057" width="23.88671875" customWidth="1"/>
    <col min="13058" max="13058" width="0" hidden="1" customWidth="1"/>
    <col min="13059" max="13059" width="15.5546875" customWidth="1"/>
    <col min="13060" max="13060" width="15.6640625" customWidth="1"/>
    <col min="13061" max="13061" width="18.33203125" customWidth="1"/>
    <col min="13313" max="13313" width="23.88671875" customWidth="1"/>
    <col min="13314" max="13314" width="0" hidden="1" customWidth="1"/>
    <col min="13315" max="13315" width="15.5546875" customWidth="1"/>
    <col min="13316" max="13316" width="15.6640625" customWidth="1"/>
    <col min="13317" max="13317" width="18.33203125" customWidth="1"/>
    <col min="13569" max="13569" width="23.88671875" customWidth="1"/>
    <col min="13570" max="13570" width="0" hidden="1" customWidth="1"/>
    <col min="13571" max="13571" width="15.5546875" customWidth="1"/>
    <col min="13572" max="13572" width="15.6640625" customWidth="1"/>
    <col min="13573" max="13573" width="18.33203125" customWidth="1"/>
    <col min="13825" max="13825" width="23.88671875" customWidth="1"/>
    <col min="13826" max="13826" width="0" hidden="1" customWidth="1"/>
    <col min="13827" max="13827" width="15.5546875" customWidth="1"/>
    <col min="13828" max="13828" width="15.6640625" customWidth="1"/>
    <col min="13829" max="13829" width="18.33203125" customWidth="1"/>
    <col min="14081" max="14081" width="23.88671875" customWidth="1"/>
    <col min="14082" max="14082" width="0" hidden="1" customWidth="1"/>
    <col min="14083" max="14083" width="15.5546875" customWidth="1"/>
    <col min="14084" max="14084" width="15.6640625" customWidth="1"/>
    <col min="14085" max="14085" width="18.33203125" customWidth="1"/>
    <col min="14337" max="14337" width="23.88671875" customWidth="1"/>
    <col min="14338" max="14338" width="0" hidden="1" customWidth="1"/>
    <col min="14339" max="14339" width="15.5546875" customWidth="1"/>
    <col min="14340" max="14340" width="15.6640625" customWidth="1"/>
    <col min="14341" max="14341" width="18.33203125" customWidth="1"/>
    <col min="14593" max="14593" width="23.88671875" customWidth="1"/>
    <col min="14594" max="14594" width="0" hidden="1" customWidth="1"/>
    <col min="14595" max="14595" width="15.5546875" customWidth="1"/>
    <col min="14596" max="14596" width="15.6640625" customWidth="1"/>
    <col min="14597" max="14597" width="18.33203125" customWidth="1"/>
    <col min="14849" max="14849" width="23.88671875" customWidth="1"/>
    <col min="14850" max="14850" width="0" hidden="1" customWidth="1"/>
    <col min="14851" max="14851" width="15.5546875" customWidth="1"/>
    <col min="14852" max="14852" width="15.6640625" customWidth="1"/>
    <col min="14853" max="14853" width="18.33203125" customWidth="1"/>
    <col min="15105" max="15105" width="23.88671875" customWidth="1"/>
    <col min="15106" max="15106" width="0" hidden="1" customWidth="1"/>
    <col min="15107" max="15107" width="15.5546875" customWidth="1"/>
    <col min="15108" max="15108" width="15.6640625" customWidth="1"/>
    <col min="15109" max="15109" width="18.33203125" customWidth="1"/>
    <col min="15361" max="15361" width="23.88671875" customWidth="1"/>
    <col min="15362" max="15362" width="0" hidden="1" customWidth="1"/>
    <col min="15363" max="15363" width="15.5546875" customWidth="1"/>
    <col min="15364" max="15364" width="15.6640625" customWidth="1"/>
    <col min="15365" max="15365" width="18.33203125" customWidth="1"/>
    <col min="15617" max="15617" width="23.88671875" customWidth="1"/>
    <col min="15618" max="15618" width="0" hidden="1" customWidth="1"/>
    <col min="15619" max="15619" width="15.5546875" customWidth="1"/>
    <col min="15620" max="15620" width="15.6640625" customWidth="1"/>
    <col min="15621" max="15621" width="18.33203125" customWidth="1"/>
    <col min="15873" max="15873" width="23.88671875" customWidth="1"/>
    <col min="15874" max="15874" width="0" hidden="1" customWidth="1"/>
    <col min="15875" max="15875" width="15.5546875" customWidth="1"/>
    <col min="15876" max="15876" width="15.6640625" customWidth="1"/>
    <col min="15877" max="15877" width="18.33203125" customWidth="1"/>
    <col min="16129" max="16129" width="23.88671875" customWidth="1"/>
    <col min="16130" max="16130" width="0" hidden="1" customWidth="1"/>
    <col min="16131" max="16131" width="15.5546875" customWidth="1"/>
    <col min="16132" max="16132" width="15.6640625" customWidth="1"/>
    <col min="16133" max="16133" width="18.33203125" customWidth="1"/>
  </cols>
  <sheetData>
    <row r="5" spans="1:5" ht="13.8" thickBot="1" x14ac:dyDescent="0.3"/>
    <row r="6" spans="1:5" ht="16.2" thickBot="1" x14ac:dyDescent="0.35">
      <c r="A6" s="356" t="s">
        <v>254</v>
      </c>
      <c r="B6" s="358" t="s">
        <v>255</v>
      </c>
      <c r="C6" s="360" t="s">
        <v>49</v>
      </c>
      <c r="D6" s="362" t="s">
        <v>256</v>
      </c>
      <c r="E6" s="363"/>
    </row>
    <row r="7" spans="1:5" ht="16.2" thickBot="1" x14ac:dyDescent="0.35">
      <c r="A7" s="357"/>
      <c r="B7" s="359"/>
      <c r="C7" s="361"/>
      <c r="D7" s="59" t="s">
        <v>257</v>
      </c>
      <c r="E7" s="252" t="s">
        <v>258</v>
      </c>
    </row>
    <row r="8" spans="1:5" ht="16.2" thickBot="1" x14ac:dyDescent="0.35">
      <c r="A8" s="253" t="s">
        <v>255</v>
      </c>
      <c r="B8" s="253">
        <f>SUM(B9:B25)</f>
        <v>489</v>
      </c>
      <c r="C8" s="254">
        <f>SUM(D8:E8)</f>
        <v>489</v>
      </c>
      <c r="D8" s="255">
        <f>SUM(D9:D25)</f>
        <v>448</v>
      </c>
      <c r="E8" s="256">
        <f>SUM(E9:E25)</f>
        <v>41</v>
      </c>
    </row>
    <row r="9" spans="1:5" s="262" customFormat="1" ht="15" x14ac:dyDescent="0.25">
      <c r="A9" s="257" t="s">
        <v>259</v>
      </c>
      <c r="B9" s="258">
        <f>SUM(D9:E9)</f>
        <v>5</v>
      </c>
      <c r="C9" s="259">
        <f t="shared" ref="C9:C25" si="0">SUM(D9:E9)</f>
        <v>5</v>
      </c>
      <c r="D9" s="260">
        <v>0</v>
      </c>
      <c r="E9" s="261">
        <v>5</v>
      </c>
    </row>
    <row r="10" spans="1:5" s="262" customFormat="1" ht="15" x14ac:dyDescent="0.25">
      <c r="A10" s="263" t="s">
        <v>260</v>
      </c>
      <c r="B10" s="258">
        <f t="shared" ref="B10:B25" si="1">SUM(D10:E10)</f>
        <v>1</v>
      </c>
      <c r="C10" s="264">
        <f t="shared" si="0"/>
        <v>1</v>
      </c>
      <c r="D10" s="265">
        <v>0</v>
      </c>
      <c r="E10" s="266">
        <v>1</v>
      </c>
    </row>
    <row r="11" spans="1:5" s="262" customFormat="1" ht="15" x14ac:dyDescent="0.25">
      <c r="A11" s="263" t="s">
        <v>261</v>
      </c>
      <c r="B11" s="258">
        <f t="shared" si="1"/>
        <v>0</v>
      </c>
      <c r="C11" s="264">
        <f t="shared" si="0"/>
        <v>0</v>
      </c>
      <c r="D11" s="265">
        <v>0</v>
      </c>
      <c r="E11" s="266">
        <v>0</v>
      </c>
    </row>
    <row r="12" spans="1:5" s="262" customFormat="1" ht="15" x14ac:dyDescent="0.25">
      <c r="A12" s="263" t="s">
        <v>262</v>
      </c>
      <c r="B12" s="258">
        <f t="shared" si="1"/>
        <v>0</v>
      </c>
      <c r="C12" s="264">
        <f t="shared" si="0"/>
        <v>0</v>
      </c>
      <c r="D12" s="265">
        <v>0</v>
      </c>
      <c r="E12" s="266">
        <v>0</v>
      </c>
    </row>
    <row r="13" spans="1:5" s="262" customFormat="1" ht="15" x14ac:dyDescent="0.25">
      <c r="A13" s="263" t="s">
        <v>263</v>
      </c>
      <c r="B13" s="258">
        <f t="shared" si="1"/>
        <v>5</v>
      </c>
      <c r="C13" s="264">
        <f t="shared" si="0"/>
        <v>5</v>
      </c>
      <c r="D13" s="265">
        <v>5</v>
      </c>
      <c r="E13" s="266">
        <v>0</v>
      </c>
    </row>
    <row r="14" spans="1:5" s="262" customFormat="1" ht="15" x14ac:dyDescent="0.25">
      <c r="A14" s="263" t="s">
        <v>264</v>
      </c>
      <c r="B14" s="258">
        <f t="shared" si="1"/>
        <v>10</v>
      </c>
      <c r="C14" s="264">
        <f t="shared" si="0"/>
        <v>10</v>
      </c>
      <c r="D14" s="265">
        <v>9</v>
      </c>
      <c r="E14" s="266">
        <v>1</v>
      </c>
    </row>
    <row r="15" spans="1:5" s="262" customFormat="1" ht="15" x14ac:dyDescent="0.25">
      <c r="A15" s="263" t="s">
        <v>265</v>
      </c>
      <c r="B15" s="258">
        <f t="shared" si="1"/>
        <v>60</v>
      </c>
      <c r="C15" s="264">
        <f t="shared" si="0"/>
        <v>60</v>
      </c>
      <c r="D15" s="265">
        <v>56</v>
      </c>
      <c r="E15" s="266">
        <v>4</v>
      </c>
    </row>
    <row r="16" spans="1:5" s="262" customFormat="1" ht="15" x14ac:dyDescent="0.25">
      <c r="A16" s="263" t="s">
        <v>266</v>
      </c>
      <c r="B16" s="258">
        <f t="shared" si="1"/>
        <v>59</v>
      </c>
      <c r="C16" s="264">
        <f t="shared" si="0"/>
        <v>59</v>
      </c>
      <c r="D16" s="265">
        <v>55</v>
      </c>
      <c r="E16" s="266">
        <v>4</v>
      </c>
    </row>
    <row r="17" spans="1:7" s="262" customFormat="1" ht="15" x14ac:dyDescent="0.25">
      <c r="A17" s="263" t="s">
        <v>267</v>
      </c>
      <c r="B17" s="258">
        <f t="shared" si="1"/>
        <v>58</v>
      </c>
      <c r="C17" s="264">
        <f t="shared" si="0"/>
        <v>58</v>
      </c>
      <c r="D17" s="265">
        <v>53</v>
      </c>
      <c r="E17" s="266">
        <v>5</v>
      </c>
    </row>
    <row r="18" spans="1:7" s="262" customFormat="1" ht="15" x14ac:dyDescent="0.25">
      <c r="A18" s="263" t="s">
        <v>268</v>
      </c>
      <c r="B18" s="258">
        <f t="shared" si="1"/>
        <v>43</v>
      </c>
      <c r="C18" s="264">
        <f t="shared" si="0"/>
        <v>43</v>
      </c>
      <c r="D18" s="265">
        <v>40</v>
      </c>
      <c r="E18" s="266">
        <v>3</v>
      </c>
    </row>
    <row r="19" spans="1:7" s="262" customFormat="1" ht="15" x14ac:dyDescent="0.25">
      <c r="A19" s="263" t="s">
        <v>269</v>
      </c>
      <c r="B19" s="258">
        <f t="shared" si="1"/>
        <v>27</v>
      </c>
      <c r="C19" s="264">
        <f t="shared" si="0"/>
        <v>27</v>
      </c>
      <c r="D19" s="265">
        <v>25</v>
      </c>
      <c r="E19" s="266">
        <v>2</v>
      </c>
    </row>
    <row r="20" spans="1:7" s="262" customFormat="1" ht="15" x14ac:dyDescent="0.25">
      <c r="A20" s="263" t="s">
        <v>270</v>
      </c>
      <c r="B20" s="258">
        <f t="shared" si="1"/>
        <v>15</v>
      </c>
      <c r="C20" s="264">
        <f t="shared" si="0"/>
        <v>15</v>
      </c>
      <c r="D20" s="265">
        <v>14</v>
      </c>
      <c r="E20" s="266">
        <v>1</v>
      </c>
    </row>
    <row r="21" spans="1:7" s="262" customFormat="1" ht="15" x14ac:dyDescent="0.25">
      <c r="A21" s="263" t="s">
        <v>271</v>
      </c>
      <c r="B21" s="258">
        <f t="shared" si="1"/>
        <v>11</v>
      </c>
      <c r="C21" s="264">
        <f t="shared" si="0"/>
        <v>11</v>
      </c>
      <c r="D21" s="265">
        <v>10</v>
      </c>
      <c r="E21" s="266">
        <v>1</v>
      </c>
    </row>
    <row r="22" spans="1:7" s="262" customFormat="1" ht="15" x14ac:dyDescent="0.25">
      <c r="A22" s="263" t="s">
        <v>272</v>
      </c>
      <c r="B22" s="258">
        <f t="shared" si="1"/>
        <v>7</v>
      </c>
      <c r="C22" s="264">
        <f t="shared" si="0"/>
        <v>7</v>
      </c>
      <c r="D22" s="265">
        <v>6</v>
      </c>
      <c r="E22" s="266">
        <v>1</v>
      </c>
      <c r="G22" s="262" t="s">
        <v>273</v>
      </c>
    </row>
    <row r="23" spans="1:7" s="262" customFormat="1" ht="15" x14ac:dyDescent="0.25">
      <c r="A23" s="263" t="s">
        <v>274</v>
      </c>
      <c r="B23" s="258">
        <f t="shared" si="1"/>
        <v>5</v>
      </c>
      <c r="C23" s="264">
        <f t="shared" si="0"/>
        <v>5</v>
      </c>
      <c r="D23" s="265">
        <v>4</v>
      </c>
      <c r="E23" s="266">
        <v>1</v>
      </c>
    </row>
    <row r="24" spans="1:7" s="262" customFormat="1" ht="15" x14ac:dyDescent="0.25">
      <c r="A24" s="263" t="s">
        <v>275</v>
      </c>
      <c r="B24" s="258">
        <f t="shared" si="1"/>
        <v>13</v>
      </c>
      <c r="C24" s="264">
        <f t="shared" si="0"/>
        <v>13</v>
      </c>
      <c r="D24" s="265">
        <v>7</v>
      </c>
      <c r="E24" s="266">
        <v>6</v>
      </c>
    </row>
    <row r="25" spans="1:7" s="262" customFormat="1" ht="15.6" thickBot="1" x14ac:dyDescent="0.3">
      <c r="A25" s="267" t="s">
        <v>276</v>
      </c>
      <c r="B25" s="268">
        <f t="shared" si="1"/>
        <v>170</v>
      </c>
      <c r="C25" s="269">
        <f t="shared" si="0"/>
        <v>170</v>
      </c>
      <c r="D25" s="270">
        <v>164</v>
      </c>
      <c r="E25" s="271">
        <v>6</v>
      </c>
    </row>
  </sheetData>
  <mergeCells count="4">
    <mergeCell ref="A6:A7"/>
    <mergeCell ref="B6:B7"/>
    <mergeCell ref="C6:C7"/>
    <mergeCell ref="D6:E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0"/>
  <sheetViews>
    <sheetView workbookViewId="0"/>
  </sheetViews>
  <sheetFormatPr defaultRowHeight="13.2" x14ac:dyDescent="0.25"/>
  <cols>
    <col min="1" max="1" width="14.6640625" customWidth="1"/>
    <col min="2" max="2" width="6.44140625" customWidth="1"/>
    <col min="3" max="3" width="4.6640625" customWidth="1"/>
    <col min="4" max="4" width="5.33203125" customWidth="1"/>
    <col min="5" max="8" width="4.88671875" customWidth="1"/>
    <col min="9" max="10" width="5.6640625" customWidth="1"/>
    <col min="11" max="12" width="4.88671875" customWidth="1"/>
    <col min="13" max="16" width="4.6640625" customWidth="1"/>
    <col min="17" max="18" width="5.6640625" customWidth="1"/>
    <col min="257" max="257" width="14.6640625" customWidth="1"/>
    <col min="258" max="258" width="6.44140625" customWidth="1"/>
    <col min="259" max="259" width="4.6640625" customWidth="1"/>
    <col min="260" max="260" width="5.33203125" customWidth="1"/>
    <col min="261" max="264" width="4.88671875" customWidth="1"/>
    <col min="265" max="266" width="5.6640625" customWidth="1"/>
    <col min="267" max="268" width="4.88671875" customWidth="1"/>
    <col min="269" max="272" width="4.6640625" customWidth="1"/>
    <col min="273" max="274" width="5.6640625" customWidth="1"/>
    <col min="513" max="513" width="14.6640625" customWidth="1"/>
    <col min="514" max="514" width="6.44140625" customWidth="1"/>
    <col min="515" max="515" width="4.6640625" customWidth="1"/>
    <col min="516" max="516" width="5.33203125" customWidth="1"/>
    <col min="517" max="520" width="4.88671875" customWidth="1"/>
    <col min="521" max="522" width="5.6640625" customWidth="1"/>
    <col min="523" max="524" width="4.88671875" customWidth="1"/>
    <col min="525" max="528" width="4.6640625" customWidth="1"/>
    <col min="529" max="530" width="5.6640625" customWidth="1"/>
    <col min="769" max="769" width="14.6640625" customWidth="1"/>
    <col min="770" max="770" width="6.44140625" customWidth="1"/>
    <col min="771" max="771" width="4.6640625" customWidth="1"/>
    <col min="772" max="772" width="5.33203125" customWidth="1"/>
    <col min="773" max="776" width="4.88671875" customWidth="1"/>
    <col min="777" max="778" width="5.6640625" customWidth="1"/>
    <col min="779" max="780" width="4.88671875" customWidth="1"/>
    <col min="781" max="784" width="4.6640625" customWidth="1"/>
    <col min="785" max="786" width="5.6640625" customWidth="1"/>
    <col min="1025" max="1025" width="14.6640625" customWidth="1"/>
    <col min="1026" max="1026" width="6.44140625" customWidth="1"/>
    <col min="1027" max="1027" width="4.6640625" customWidth="1"/>
    <col min="1028" max="1028" width="5.33203125" customWidth="1"/>
    <col min="1029" max="1032" width="4.88671875" customWidth="1"/>
    <col min="1033" max="1034" width="5.6640625" customWidth="1"/>
    <col min="1035" max="1036" width="4.88671875" customWidth="1"/>
    <col min="1037" max="1040" width="4.6640625" customWidth="1"/>
    <col min="1041" max="1042" width="5.6640625" customWidth="1"/>
    <col min="1281" max="1281" width="14.6640625" customWidth="1"/>
    <col min="1282" max="1282" width="6.44140625" customWidth="1"/>
    <col min="1283" max="1283" width="4.6640625" customWidth="1"/>
    <col min="1284" max="1284" width="5.33203125" customWidth="1"/>
    <col min="1285" max="1288" width="4.88671875" customWidth="1"/>
    <col min="1289" max="1290" width="5.6640625" customWidth="1"/>
    <col min="1291" max="1292" width="4.88671875" customWidth="1"/>
    <col min="1293" max="1296" width="4.6640625" customWidth="1"/>
    <col min="1297" max="1298" width="5.6640625" customWidth="1"/>
    <col min="1537" max="1537" width="14.6640625" customWidth="1"/>
    <col min="1538" max="1538" width="6.44140625" customWidth="1"/>
    <col min="1539" max="1539" width="4.6640625" customWidth="1"/>
    <col min="1540" max="1540" width="5.33203125" customWidth="1"/>
    <col min="1541" max="1544" width="4.88671875" customWidth="1"/>
    <col min="1545" max="1546" width="5.6640625" customWidth="1"/>
    <col min="1547" max="1548" width="4.88671875" customWidth="1"/>
    <col min="1549" max="1552" width="4.6640625" customWidth="1"/>
    <col min="1553" max="1554" width="5.6640625" customWidth="1"/>
    <col min="1793" max="1793" width="14.6640625" customWidth="1"/>
    <col min="1794" max="1794" width="6.44140625" customWidth="1"/>
    <col min="1795" max="1795" width="4.6640625" customWidth="1"/>
    <col min="1796" max="1796" width="5.33203125" customWidth="1"/>
    <col min="1797" max="1800" width="4.88671875" customWidth="1"/>
    <col min="1801" max="1802" width="5.6640625" customWidth="1"/>
    <col min="1803" max="1804" width="4.88671875" customWidth="1"/>
    <col min="1805" max="1808" width="4.6640625" customWidth="1"/>
    <col min="1809" max="1810" width="5.6640625" customWidth="1"/>
    <col min="2049" max="2049" width="14.6640625" customWidth="1"/>
    <col min="2050" max="2050" width="6.44140625" customWidth="1"/>
    <col min="2051" max="2051" width="4.6640625" customWidth="1"/>
    <col min="2052" max="2052" width="5.33203125" customWidth="1"/>
    <col min="2053" max="2056" width="4.88671875" customWidth="1"/>
    <col min="2057" max="2058" width="5.6640625" customWidth="1"/>
    <col min="2059" max="2060" width="4.88671875" customWidth="1"/>
    <col min="2061" max="2064" width="4.6640625" customWidth="1"/>
    <col min="2065" max="2066" width="5.6640625" customWidth="1"/>
    <col min="2305" max="2305" width="14.6640625" customWidth="1"/>
    <col min="2306" max="2306" width="6.44140625" customWidth="1"/>
    <col min="2307" max="2307" width="4.6640625" customWidth="1"/>
    <col min="2308" max="2308" width="5.33203125" customWidth="1"/>
    <col min="2309" max="2312" width="4.88671875" customWidth="1"/>
    <col min="2313" max="2314" width="5.6640625" customWidth="1"/>
    <col min="2315" max="2316" width="4.88671875" customWidth="1"/>
    <col min="2317" max="2320" width="4.6640625" customWidth="1"/>
    <col min="2321" max="2322" width="5.6640625" customWidth="1"/>
    <col min="2561" max="2561" width="14.6640625" customWidth="1"/>
    <col min="2562" max="2562" width="6.44140625" customWidth="1"/>
    <col min="2563" max="2563" width="4.6640625" customWidth="1"/>
    <col min="2564" max="2564" width="5.33203125" customWidth="1"/>
    <col min="2565" max="2568" width="4.88671875" customWidth="1"/>
    <col min="2569" max="2570" width="5.6640625" customWidth="1"/>
    <col min="2571" max="2572" width="4.88671875" customWidth="1"/>
    <col min="2573" max="2576" width="4.6640625" customWidth="1"/>
    <col min="2577" max="2578" width="5.6640625" customWidth="1"/>
    <col min="2817" max="2817" width="14.6640625" customWidth="1"/>
    <col min="2818" max="2818" width="6.44140625" customWidth="1"/>
    <col min="2819" max="2819" width="4.6640625" customWidth="1"/>
    <col min="2820" max="2820" width="5.33203125" customWidth="1"/>
    <col min="2821" max="2824" width="4.88671875" customWidth="1"/>
    <col min="2825" max="2826" width="5.6640625" customWidth="1"/>
    <col min="2827" max="2828" width="4.88671875" customWidth="1"/>
    <col min="2829" max="2832" width="4.6640625" customWidth="1"/>
    <col min="2833" max="2834" width="5.6640625" customWidth="1"/>
    <col min="3073" max="3073" width="14.6640625" customWidth="1"/>
    <col min="3074" max="3074" width="6.44140625" customWidth="1"/>
    <col min="3075" max="3075" width="4.6640625" customWidth="1"/>
    <col min="3076" max="3076" width="5.33203125" customWidth="1"/>
    <col min="3077" max="3080" width="4.88671875" customWidth="1"/>
    <col min="3081" max="3082" width="5.6640625" customWidth="1"/>
    <col min="3083" max="3084" width="4.88671875" customWidth="1"/>
    <col min="3085" max="3088" width="4.6640625" customWidth="1"/>
    <col min="3089" max="3090" width="5.6640625" customWidth="1"/>
    <col min="3329" max="3329" width="14.6640625" customWidth="1"/>
    <col min="3330" max="3330" width="6.44140625" customWidth="1"/>
    <col min="3331" max="3331" width="4.6640625" customWidth="1"/>
    <col min="3332" max="3332" width="5.33203125" customWidth="1"/>
    <col min="3333" max="3336" width="4.88671875" customWidth="1"/>
    <col min="3337" max="3338" width="5.6640625" customWidth="1"/>
    <col min="3339" max="3340" width="4.88671875" customWidth="1"/>
    <col min="3341" max="3344" width="4.6640625" customWidth="1"/>
    <col min="3345" max="3346" width="5.6640625" customWidth="1"/>
    <col min="3585" max="3585" width="14.6640625" customWidth="1"/>
    <col min="3586" max="3586" width="6.44140625" customWidth="1"/>
    <col min="3587" max="3587" width="4.6640625" customWidth="1"/>
    <col min="3588" max="3588" width="5.33203125" customWidth="1"/>
    <col min="3589" max="3592" width="4.88671875" customWidth="1"/>
    <col min="3593" max="3594" width="5.6640625" customWidth="1"/>
    <col min="3595" max="3596" width="4.88671875" customWidth="1"/>
    <col min="3597" max="3600" width="4.6640625" customWidth="1"/>
    <col min="3601" max="3602" width="5.6640625" customWidth="1"/>
    <col min="3841" max="3841" width="14.6640625" customWidth="1"/>
    <col min="3842" max="3842" width="6.44140625" customWidth="1"/>
    <col min="3843" max="3843" width="4.6640625" customWidth="1"/>
    <col min="3844" max="3844" width="5.33203125" customWidth="1"/>
    <col min="3845" max="3848" width="4.88671875" customWidth="1"/>
    <col min="3849" max="3850" width="5.6640625" customWidth="1"/>
    <col min="3851" max="3852" width="4.88671875" customWidth="1"/>
    <col min="3853" max="3856" width="4.6640625" customWidth="1"/>
    <col min="3857" max="3858" width="5.6640625" customWidth="1"/>
    <col min="4097" max="4097" width="14.6640625" customWidth="1"/>
    <col min="4098" max="4098" width="6.44140625" customWidth="1"/>
    <col min="4099" max="4099" width="4.6640625" customWidth="1"/>
    <col min="4100" max="4100" width="5.33203125" customWidth="1"/>
    <col min="4101" max="4104" width="4.88671875" customWidth="1"/>
    <col min="4105" max="4106" width="5.6640625" customWidth="1"/>
    <col min="4107" max="4108" width="4.88671875" customWidth="1"/>
    <col min="4109" max="4112" width="4.6640625" customWidth="1"/>
    <col min="4113" max="4114" width="5.6640625" customWidth="1"/>
    <col min="4353" max="4353" width="14.6640625" customWidth="1"/>
    <col min="4354" max="4354" width="6.44140625" customWidth="1"/>
    <col min="4355" max="4355" width="4.6640625" customWidth="1"/>
    <col min="4356" max="4356" width="5.33203125" customWidth="1"/>
    <col min="4357" max="4360" width="4.88671875" customWidth="1"/>
    <col min="4361" max="4362" width="5.6640625" customWidth="1"/>
    <col min="4363" max="4364" width="4.88671875" customWidth="1"/>
    <col min="4365" max="4368" width="4.6640625" customWidth="1"/>
    <col min="4369" max="4370" width="5.6640625" customWidth="1"/>
    <col min="4609" max="4609" width="14.6640625" customWidth="1"/>
    <col min="4610" max="4610" width="6.44140625" customWidth="1"/>
    <col min="4611" max="4611" width="4.6640625" customWidth="1"/>
    <col min="4612" max="4612" width="5.33203125" customWidth="1"/>
    <col min="4613" max="4616" width="4.88671875" customWidth="1"/>
    <col min="4617" max="4618" width="5.6640625" customWidth="1"/>
    <col min="4619" max="4620" width="4.88671875" customWidth="1"/>
    <col min="4621" max="4624" width="4.6640625" customWidth="1"/>
    <col min="4625" max="4626" width="5.6640625" customWidth="1"/>
    <col min="4865" max="4865" width="14.6640625" customWidth="1"/>
    <col min="4866" max="4866" width="6.44140625" customWidth="1"/>
    <col min="4867" max="4867" width="4.6640625" customWidth="1"/>
    <col min="4868" max="4868" width="5.33203125" customWidth="1"/>
    <col min="4869" max="4872" width="4.88671875" customWidth="1"/>
    <col min="4873" max="4874" width="5.6640625" customWidth="1"/>
    <col min="4875" max="4876" width="4.88671875" customWidth="1"/>
    <col min="4877" max="4880" width="4.6640625" customWidth="1"/>
    <col min="4881" max="4882" width="5.6640625" customWidth="1"/>
    <col min="5121" max="5121" width="14.6640625" customWidth="1"/>
    <col min="5122" max="5122" width="6.44140625" customWidth="1"/>
    <col min="5123" max="5123" width="4.6640625" customWidth="1"/>
    <col min="5124" max="5124" width="5.33203125" customWidth="1"/>
    <col min="5125" max="5128" width="4.88671875" customWidth="1"/>
    <col min="5129" max="5130" width="5.6640625" customWidth="1"/>
    <col min="5131" max="5132" width="4.88671875" customWidth="1"/>
    <col min="5133" max="5136" width="4.6640625" customWidth="1"/>
    <col min="5137" max="5138" width="5.6640625" customWidth="1"/>
    <col min="5377" max="5377" width="14.6640625" customWidth="1"/>
    <col min="5378" max="5378" width="6.44140625" customWidth="1"/>
    <col min="5379" max="5379" width="4.6640625" customWidth="1"/>
    <col min="5380" max="5380" width="5.33203125" customWidth="1"/>
    <col min="5381" max="5384" width="4.88671875" customWidth="1"/>
    <col min="5385" max="5386" width="5.6640625" customWidth="1"/>
    <col min="5387" max="5388" width="4.88671875" customWidth="1"/>
    <col min="5389" max="5392" width="4.6640625" customWidth="1"/>
    <col min="5393" max="5394" width="5.6640625" customWidth="1"/>
    <col min="5633" max="5633" width="14.6640625" customWidth="1"/>
    <col min="5634" max="5634" width="6.44140625" customWidth="1"/>
    <col min="5635" max="5635" width="4.6640625" customWidth="1"/>
    <col min="5636" max="5636" width="5.33203125" customWidth="1"/>
    <col min="5637" max="5640" width="4.88671875" customWidth="1"/>
    <col min="5641" max="5642" width="5.6640625" customWidth="1"/>
    <col min="5643" max="5644" width="4.88671875" customWidth="1"/>
    <col min="5645" max="5648" width="4.6640625" customWidth="1"/>
    <col min="5649" max="5650" width="5.6640625" customWidth="1"/>
    <col min="5889" max="5889" width="14.6640625" customWidth="1"/>
    <col min="5890" max="5890" width="6.44140625" customWidth="1"/>
    <col min="5891" max="5891" width="4.6640625" customWidth="1"/>
    <col min="5892" max="5892" width="5.33203125" customWidth="1"/>
    <col min="5893" max="5896" width="4.88671875" customWidth="1"/>
    <col min="5897" max="5898" width="5.6640625" customWidth="1"/>
    <col min="5899" max="5900" width="4.88671875" customWidth="1"/>
    <col min="5901" max="5904" width="4.6640625" customWidth="1"/>
    <col min="5905" max="5906" width="5.6640625" customWidth="1"/>
    <col min="6145" max="6145" width="14.6640625" customWidth="1"/>
    <col min="6146" max="6146" width="6.44140625" customWidth="1"/>
    <col min="6147" max="6147" width="4.6640625" customWidth="1"/>
    <col min="6148" max="6148" width="5.33203125" customWidth="1"/>
    <col min="6149" max="6152" width="4.88671875" customWidth="1"/>
    <col min="6153" max="6154" width="5.6640625" customWidth="1"/>
    <col min="6155" max="6156" width="4.88671875" customWidth="1"/>
    <col min="6157" max="6160" width="4.6640625" customWidth="1"/>
    <col min="6161" max="6162" width="5.6640625" customWidth="1"/>
    <col min="6401" max="6401" width="14.6640625" customWidth="1"/>
    <col min="6402" max="6402" width="6.44140625" customWidth="1"/>
    <col min="6403" max="6403" width="4.6640625" customWidth="1"/>
    <col min="6404" max="6404" width="5.33203125" customWidth="1"/>
    <col min="6405" max="6408" width="4.88671875" customWidth="1"/>
    <col min="6409" max="6410" width="5.6640625" customWidth="1"/>
    <col min="6411" max="6412" width="4.88671875" customWidth="1"/>
    <col min="6413" max="6416" width="4.6640625" customWidth="1"/>
    <col min="6417" max="6418" width="5.6640625" customWidth="1"/>
    <col min="6657" max="6657" width="14.6640625" customWidth="1"/>
    <col min="6658" max="6658" width="6.44140625" customWidth="1"/>
    <col min="6659" max="6659" width="4.6640625" customWidth="1"/>
    <col min="6660" max="6660" width="5.33203125" customWidth="1"/>
    <col min="6661" max="6664" width="4.88671875" customWidth="1"/>
    <col min="6665" max="6666" width="5.6640625" customWidth="1"/>
    <col min="6667" max="6668" width="4.88671875" customWidth="1"/>
    <col min="6669" max="6672" width="4.6640625" customWidth="1"/>
    <col min="6673" max="6674" width="5.6640625" customWidth="1"/>
    <col min="6913" max="6913" width="14.6640625" customWidth="1"/>
    <col min="6914" max="6914" width="6.44140625" customWidth="1"/>
    <col min="6915" max="6915" width="4.6640625" customWidth="1"/>
    <col min="6916" max="6916" width="5.33203125" customWidth="1"/>
    <col min="6917" max="6920" width="4.88671875" customWidth="1"/>
    <col min="6921" max="6922" width="5.6640625" customWidth="1"/>
    <col min="6923" max="6924" width="4.88671875" customWidth="1"/>
    <col min="6925" max="6928" width="4.6640625" customWidth="1"/>
    <col min="6929" max="6930" width="5.6640625" customWidth="1"/>
    <col min="7169" max="7169" width="14.6640625" customWidth="1"/>
    <col min="7170" max="7170" width="6.44140625" customWidth="1"/>
    <col min="7171" max="7171" width="4.6640625" customWidth="1"/>
    <col min="7172" max="7172" width="5.33203125" customWidth="1"/>
    <col min="7173" max="7176" width="4.88671875" customWidth="1"/>
    <col min="7177" max="7178" width="5.6640625" customWidth="1"/>
    <col min="7179" max="7180" width="4.88671875" customWidth="1"/>
    <col min="7181" max="7184" width="4.6640625" customWidth="1"/>
    <col min="7185" max="7186" width="5.6640625" customWidth="1"/>
    <col min="7425" max="7425" width="14.6640625" customWidth="1"/>
    <col min="7426" max="7426" width="6.44140625" customWidth="1"/>
    <col min="7427" max="7427" width="4.6640625" customWidth="1"/>
    <col min="7428" max="7428" width="5.33203125" customWidth="1"/>
    <col min="7429" max="7432" width="4.88671875" customWidth="1"/>
    <col min="7433" max="7434" width="5.6640625" customWidth="1"/>
    <col min="7435" max="7436" width="4.88671875" customWidth="1"/>
    <col min="7437" max="7440" width="4.6640625" customWidth="1"/>
    <col min="7441" max="7442" width="5.6640625" customWidth="1"/>
    <col min="7681" max="7681" width="14.6640625" customWidth="1"/>
    <col min="7682" max="7682" width="6.44140625" customWidth="1"/>
    <col min="7683" max="7683" width="4.6640625" customWidth="1"/>
    <col min="7684" max="7684" width="5.33203125" customWidth="1"/>
    <col min="7685" max="7688" width="4.88671875" customWidth="1"/>
    <col min="7689" max="7690" width="5.6640625" customWidth="1"/>
    <col min="7691" max="7692" width="4.88671875" customWidth="1"/>
    <col min="7693" max="7696" width="4.6640625" customWidth="1"/>
    <col min="7697" max="7698" width="5.6640625" customWidth="1"/>
    <col min="7937" max="7937" width="14.6640625" customWidth="1"/>
    <col min="7938" max="7938" width="6.44140625" customWidth="1"/>
    <col min="7939" max="7939" width="4.6640625" customWidth="1"/>
    <col min="7940" max="7940" width="5.33203125" customWidth="1"/>
    <col min="7941" max="7944" width="4.88671875" customWidth="1"/>
    <col min="7945" max="7946" width="5.6640625" customWidth="1"/>
    <col min="7947" max="7948" width="4.88671875" customWidth="1"/>
    <col min="7949" max="7952" width="4.6640625" customWidth="1"/>
    <col min="7953" max="7954" width="5.6640625" customWidth="1"/>
    <col min="8193" max="8193" width="14.6640625" customWidth="1"/>
    <col min="8194" max="8194" width="6.44140625" customWidth="1"/>
    <col min="8195" max="8195" width="4.6640625" customWidth="1"/>
    <col min="8196" max="8196" width="5.33203125" customWidth="1"/>
    <col min="8197" max="8200" width="4.88671875" customWidth="1"/>
    <col min="8201" max="8202" width="5.6640625" customWidth="1"/>
    <col min="8203" max="8204" width="4.88671875" customWidth="1"/>
    <col min="8205" max="8208" width="4.6640625" customWidth="1"/>
    <col min="8209" max="8210" width="5.6640625" customWidth="1"/>
    <col min="8449" max="8449" width="14.6640625" customWidth="1"/>
    <col min="8450" max="8450" width="6.44140625" customWidth="1"/>
    <col min="8451" max="8451" width="4.6640625" customWidth="1"/>
    <col min="8452" max="8452" width="5.33203125" customWidth="1"/>
    <col min="8453" max="8456" width="4.88671875" customWidth="1"/>
    <col min="8457" max="8458" width="5.6640625" customWidth="1"/>
    <col min="8459" max="8460" width="4.88671875" customWidth="1"/>
    <col min="8461" max="8464" width="4.6640625" customWidth="1"/>
    <col min="8465" max="8466" width="5.6640625" customWidth="1"/>
    <col min="8705" max="8705" width="14.6640625" customWidth="1"/>
    <col min="8706" max="8706" width="6.44140625" customWidth="1"/>
    <col min="8707" max="8707" width="4.6640625" customWidth="1"/>
    <col min="8708" max="8708" width="5.33203125" customWidth="1"/>
    <col min="8709" max="8712" width="4.88671875" customWidth="1"/>
    <col min="8713" max="8714" width="5.6640625" customWidth="1"/>
    <col min="8715" max="8716" width="4.88671875" customWidth="1"/>
    <col min="8717" max="8720" width="4.6640625" customWidth="1"/>
    <col min="8721" max="8722" width="5.6640625" customWidth="1"/>
    <col min="8961" max="8961" width="14.6640625" customWidth="1"/>
    <col min="8962" max="8962" width="6.44140625" customWidth="1"/>
    <col min="8963" max="8963" width="4.6640625" customWidth="1"/>
    <col min="8964" max="8964" width="5.33203125" customWidth="1"/>
    <col min="8965" max="8968" width="4.88671875" customWidth="1"/>
    <col min="8969" max="8970" width="5.6640625" customWidth="1"/>
    <col min="8971" max="8972" width="4.88671875" customWidth="1"/>
    <col min="8973" max="8976" width="4.6640625" customWidth="1"/>
    <col min="8977" max="8978" width="5.6640625" customWidth="1"/>
    <col min="9217" max="9217" width="14.6640625" customWidth="1"/>
    <col min="9218" max="9218" width="6.44140625" customWidth="1"/>
    <col min="9219" max="9219" width="4.6640625" customWidth="1"/>
    <col min="9220" max="9220" width="5.33203125" customWidth="1"/>
    <col min="9221" max="9224" width="4.88671875" customWidth="1"/>
    <col min="9225" max="9226" width="5.6640625" customWidth="1"/>
    <col min="9227" max="9228" width="4.88671875" customWidth="1"/>
    <col min="9229" max="9232" width="4.6640625" customWidth="1"/>
    <col min="9233" max="9234" width="5.6640625" customWidth="1"/>
    <col min="9473" max="9473" width="14.6640625" customWidth="1"/>
    <col min="9474" max="9474" width="6.44140625" customWidth="1"/>
    <col min="9475" max="9475" width="4.6640625" customWidth="1"/>
    <col min="9476" max="9476" width="5.33203125" customWidth="1"/>
    <col min="9477" max="9480" width="4.88671875" customWidth="1"/>
    <col min="9481" max="9482" width="5.6640625" customWidth="1"/>
    <col min="9483" max="9484" width="4.88671875" customWidth="1"/>
    <col min="9485" max="9488" width="4.6640625" customWidth="1"/>
    <col min="9489" max="9490" width="5.6640625" customWidth="1"/>
    <col min="9729" max="9729" width="14.6640625" customWidth="1"/>
    <col min="9730" max="9730" width="6.44140625" customWidth="1"/>
    <col min="9731" max="9731" width="4.6640625" customWidth="1"/>
    <col min="9732" max="9732" width="5.33203125" customWidth="1"/>
    <col min="9733" max="9736" width="4.88671875" customWidth="1"/>
    <col min="9737" max="9738" width="5.6640625" customWidth="1"/>
    <col min="9739" max="9740" width="4.88671875" customWidth="1"/>
    <col min="9741" max="9744" width="4.6640625" customWidth="1"/>
    <col min="9745" max="9746" width="5.6640625" customWidth="1"/>
    <col min="9985" max="9985" width="14.6640625" customWidth="1"/>
    <col min="9986" max="9986" width="6.44140625" customWidth="1"/>
    <col min="9987" max="9987" width="4.6640625" customWidth="1"/>
    <col min="9988" max="9988" width="5.33203125" customWidth="1"/>
    <col min="9989" max="9992" width="4.88671875" customWidth="1"/>
    <col min="9993" max="9994" width="5.6640625" customWidth="1"/>
    <col min="9995" max="9996" width="4.88671875" customWidth="1"/>
    <col min="9997" max="10000" width="4.6640625" customWidth="1"/>
    <col min="10001" max="10002" width="5.6640625" customWidth="1"/>
    <col min="10241" max="10241" width="14.6640625" customWidth="1"/>
    <col min="10242" max="10242" width="6.44140625" customWidth="1"/>
    <col min="10243" max="10243" width="4.6640625" customWidth="1"/>
    <col min="10244" max="10244" width="5.33203125" customWidth="1"/>
    <col min="10245" max="10248" width="4.88671875" customWidth="1"/>
    <col min="10249" max="10250" width="5.6640625" customWidth="1"/>
    <col min="10251" max="10252" width="4.88671875" customWidth="1"/>
    <col min="10253" max="10256" width="4.6640625" customWidth="1"/>
    <col min="10257" max="10258" width="5.6640625" customWidth="1"/>
    <col min="10497" max="10497" width="14.6640625" customWidth="1"/>
    <col min="10498" max="10498" width="6.44140625" customWidth="1"/>
    <col min="10499" max="10499" width="4.6640625" customWidth="1"/>
    <col min="10500" max="10500" width="5.33203125" customWidth="1"/>
    <col min="10501" max="10504" width="4.88671875" customWidth="1"/>
    <col min="10505" max="10506" width="5.6640625" customWidth="1"/>
    <col min="10507" max="10508" width="4.88671875" customWidth="1"/>
    <col min="10509" max="10512" width="4.6640625" customWidth="1"/>
    <col min="10513" max="10514" width="5.6640625" customWidth="1"/>
    <col min="10753" max="10753" width="14.6640625" customWidth="1"/>
    <col min="10754" max="10754" width="6.44140625" customWidth="1"/>
    <col min="10755" max="10755" width="4.6640625" customWidth="1"/>
    <col min="10756" max="10756" width="5.33203125" customWidth="1"/>
    <col min="10757" max="10760" width="4.88671875" customWidth="1"/>
    <col min="10761" max="10762" width="5.6640625" customWidth="1"/>
    <col min="10763" max="10764" width="4.88671875" customWidth="1"/>
    <col min="10765" max="10768" width="4.6640625" customWidth="1"/>
    <col min="10769" max="10770" width="5.6640625" customWidth="1"/>
    <col min="11009" max="11009" width="14.6640625" customWidth="1"/>
    <col min="11010" max="11010" width="6.44140625" customWidth="1"/>
    <col min="11011" max="11011" width="4.6640625" customWidth="1"/>
    <col min="11012" max="11012" width="5.33203125" customWidth="1"/>
    <col min="11013" max="11016" width="4.88671875" customWidth="1"/>
    <col min="11017" max="11018" width="5.6640625" customWidth="1"/>
    <col min="11019" max="11020" width="4.88671875" customWidth="1"/>
    <col min="11021" max="11024" width="4.6640625" customWidth="1"/>
    <col min="11025" max="11026" width="5.6640625" customWidth="1"/>
    <col min="11265" max="11265" width="14.6640625" customWidth="1"/>
    <col min="11266" max="11266" width="6.44140625" customWidth="1"/>
    <col min="11267" max="11267" width="4.6640625" customWidth="1"/>
    <col min="11268" max="11268" width="5.33203125" customWidth="1"/>
    <col min="11269" max="11272" width="4.88671875" customWidth="1"/>
    <col min="11273" max="11274" width="5.6640625" customWidth="1"/>
    <col min="11275" max="11276" width="4.88671875" customWidth="1"/>
    <col min="11277" max="11280" width="4.6640625" customWidth="1"/>
    <col min="11281" max="11282" width="5.6640625" customWidth="1"/>
    <col min="11521" max="11521" width="14.6640625" customWidth="1"/>
    <col min="11522" max="11522" width="6.44140625" customWidth="1"/>
    <col min="11523" max="11523" width="4.6640625" customWidth="1"/>
    <col min="11524" max="11524" width="5.33203125" customWidth="1"/>
    <col min="11525" max="11528" width="4.88671875" customWidth="1"/>
    <col min="11529" max="11530" width="5.6640625" customWidth="1"/>
    <col min="11531" max="11532" width="4.88671875" customWidth="1"/>
    <col min="11533" max="11536" width="4.6640625" customWidth="1"/>
    <col min="11537" max="11538" width="5.6640625" customWidth="1"/>
    <col min="11777" max="11777" width="14.6640625" customWidth="1"/>
    <col min="11778" max="11778" width="6.44140625" customWidth="1"/>
    <col min="11779" max="11779" width="4.6640625" customWidth="1"/>
    <col min="11780" max="11780" width="5.33203125" customWidth="1"/>
    <col min="11781" max="11784" width="4.88671875" customWidth="1"/>
    <col min="11785" max="11786" width="5.6640625" customWidth="1"/>
    <col min="11787" max="11788" width="4.88671875" customWidth="1"/>
    <col min="11789" max="11792" width="4.6640625" customWidth="1"/>
    <col min="11793" max="11794" width="5.6640625" customWidth="1"/>
    <col min="12033" max="12033" width="14.6640625" customWidth="1"/>
    <col min="12034" max="12034" width="6.44140625" customWidth="1"/>
    <col min="12035" max="12035" width="4.6640625" customWidth="1"/>
    <col min="12036" max="12036" width="5.33203125" customWidth="1"/>
    <col min="12037" max="12040" width="4.88671875" customWidth="1"/>
    <col min="12041" max="12042" width="5.6640625" customWidth="1"/>
    <col min="12043" max="12044" width="4.88671875" customWidth="1"/>
    <col min="12045" max="12048" width="4.6640625" customWidth="1"/>
    <col min="12049" max="12050" width="5.6640625" customWidth="1"/>
    <col min="12289" max="12289" width="14.6640625" customWidth="1"/>
    <col min="12290" max="12290" width="6.44140625" customWidth="1"/>
    <col min="12291" max="12291" width="4.6640625" customWidth="1"/>
    <col min="12292" max="12292" width="5.33203125" customWidth="1"/>
    <col min="12293" max="12296" width="4.88671875" customWidth="1"/>
    <col min="12297" max="12298" width="5.6640625" customWidth="1"/>
    <col min="12299" max="12300" width="4.88671875" customWidth="1"/>
    <col min="12301" max="12304" width="4.6640625" customWidth="1"/>
    <col min="12305" max="12306" width="5.6640625" customWidth="1"/>
    <col min="12545" max="12545" width="14.6640625" customWidth="1"/>
    <col min="12546" max="12546" width="6.44140625" customWidth="1"/>
    <col min="12547" max="12547" width="4.6640625" customWidth="1"/>
    <col min="12548" max="12548" width="5.33203125" customWidth="1"/>
    <col min="12549" max="12552" width="4.88671875" customWidth="1"/>
    <col min="12553" max="12554" width="5.6640625" customWidth="1"/>
    <col min="12555" max="12556" width="4.88671875" customWidth="1"/>
    <col min="12557" max="12560" width="4.6640625" customWidth="1"/>
    <col min="12561" max="12562" width="5.6640625" customWidth="1"/>
    <col min="12801" max="12801" width="14.6640625" customWidth="1"/>
    <col min="12802" max="12802" width="6.44140625" customWidth="1"/>
    <col min="12803" max="12803" width="4.6640625" customWidth="1"/>
    <col min="12804" max="12804" width="5.33203125" customWidth="1"/>
    <col min="12805" max="12808" width="4.88671875" customWidth="1"/>
    <col min="12809" max="12810" width="5.6640625" customWidth="1"/>
    <col min="12811" max="12812" width="4.88671875" customWidth="1"/>
    <col min="12813" max="12816" width="4.6640625" customWidth="1"/>
    <col min="12817" max="12818" width="5.6640625" customWidth="1"/>
    <col min="13057" max="13057" width="14.6640625" customWidth="1"/>
    <col min="13058" max="13058" width="6.44140625" customWidth="1"/>
    <col min="13059" max="13059" width="4.6640625" customWidth="1"/>
    <col min="13060" max="13060" width="5.33203125" customWidth="1"/>
    <col min="13061" max="13064" width="4.88671875" customWidth="1"/>
    <col min="13065" max="13066" width="5.6640625" customWidth="1"/>
    <col min="13067" max="13068" width="4.88671875" customWidth="1"/>
    <col min="13069" max="13072" width="4.6640625" customWidth="1"/>
    <col min="13073" max="13074" width="5.6640625" customWidth="1"/>
    <col min="13313" max="13313" width="14.6640625" customWidth="1"/>
    <col min="13314" max="13314" width="6.44140625" customWidth="1"/>
    <col min="13315" max="13315" width="4.6640625" customWidth="1"/>
    <col min="13316" max="13316" width="5.33203125" customWidth="1"/>
    <col min="13317" max="13320" width="4.88671875" customWidth="1"/>
    <col min="13321" max="13322" width="5.6640625" customWidth="1"/>
    <col min="13323" max="13324" width="4.88671875" customWidth="1"/>
    <col min="13325" max="13328" width="4.6640625" customWidth="1"/>
    <col min="13329" max="13330" width="5.6640625" customWidth="1"/>
    <col min="13569" max="13569" width="14.6640625" customWidth="1"/>
    <col min="13570" max="13570" width="6.44140625" customWidth="1"/>
    <col min="13571" max="13571" width="4.6640625" customWidth="1"/>
    <col min="13572" max="13572" width="5.33203125" customWidth="1"/>
    <col min="13573" max="13576" width="4.88671875" customWidth="1"/>
    <col min="13577" max="13578" width="5.6640625" customWidth="1"/>
    <col min="13579" max="13580" width="4.88671875" customWidth="1"/>
    <col min="13581" max="13584" width="4.6640625" customWidth="1"/>
    <col min="13585" max="13586" width="5.6640625" customWidth="1"/>
    <col min="13825" max="13825" width="14.6640625" customWidth="1"/>
    <col min="13826" max="13826" width="6.44140625" customWidth="1"/>
    <col min="13827" max="13827" width="4.6640625" customWidth="1"/>
    <col min="13828" max="13828" width="5.33203125" customWidth="1"/>
    <col min="13829" max="13832" width="4.88671875" customWidth="1"/>
    <col min="13833" max="13834" width="5.6640625" customWidth="1"/>
    <col min="13835" max="13836" width="4.88671875" customWidth="1"/>
    <col min="13837" max="13840" width="4.6640625" customWidth="1"/>
    <col min="13841" max="13842" width="5.6640625" customWidth="1"/>
    <col min="14081" max="14081" width="14.6640625" customWidth="1"/>
    <col min="14082" max="14082" width="6.44140625" customWidth="1"/>
    <col min="14083" max="14083" width="4.6640625" customWidth="1"/>
    <col min="14084" max="14084" width="5.33203125" customWidth="1"/>
    <col min="14085" max="14088" width="4.88671875" customWidth="1"/>
    <col min="14089" max="14090" width="5.6640625" customWidth="1"/>
    <col min="14091" max="14092" width="4.88671875" customWidth="1"/>
    <col min="14093" max="14096" width="4.6640625" customWidth="1"/>
    <col min="14097" max="14098" width="5.6640625" customWidth="1"/>
    <col min="14337" max="14337" width="14.6640625" customWidth="1"/>
    <col min="14338" max="14338" width="6.44140625" customWidth="1"/>
    <col min="14339" max="14339" width="4.6640625" customWidth="1"/>
    <col min="14340" max="14340" width="5.33203125" customWidth="1"/>
    <col min="14341" max="14344" width="4.88671875" customWidth="1"/>
    <col min="14345" max="14346" width="5.6640625" customWidth="1"/>
    <col min="14347" max="14348" width="4.88671875" customWidth="1"/>
    <col min="14349" max="14352" width="4.6640625" customWidth="1"/>
    <col min="14353" max="14354" width="5.6640625" customWidth="1"/>
    <col min="14593" max="14593" width="14.6640625" customWidth="1"/>
    <col min="14594" max="14594" width="6.44140625" customWidth="1"/>
    <col min="14595" max="14595" width="4.6640625" customWidth="1"/>
    <col min="14596" max="14596" width="5.33203125" customWidth="1"/>
    <col min="14597" max="14600" width="4.88671875" customWidth="1"/>
    <col min="14601" max="14602" width="5.6640625" customWidth="1"/>
    <col min="14603" max="14604" width="4.88671875" customWidth="1"/>
    <col min="14605" max="14608" width="4.6640625" customWidth="1"/>
    <col min="14609" max="14610" width="5.6640625" customWidth="1"/>
    <col min="14849" max="14849" width="14.6640625" customWidth="1"/>
    <col min="14850" max="14850" width="6.44140625" customWidth="1"/>
    <col min="14851" max="14851" width="4.6640625" customWidth="1"/>
    <col min="14852" max="14852" width="5.33203125" customWidth="1"/>
    <col min="14853" max="14856" width="4.88671875" customWidth="1"/>
    <col min="14857" max="14858" width="5.6640625" customWidth="1"/>
    <col min="14859" max="14860" width="4.88671875" customWidth="1"/>
    <col min="14861" max="14864" width="4.6640625" customWidth="1"/>
    <col min="14865" max="14866" width="5.6640625" customWidth="1"/>
    <col min="15105" max="15105" width="14.6640625" customWidth="1"/>
    <col min="15106" max="15106" width="6.44140625" customWidth="1"/>
    <col min="15107" max="15107" width="4.6640625" customWidth="1"/>
    <col min="15108" max="15108" width="5.33203125" customWidth="1"/>
    <col min="15109" max="15112" width="4.88671875" customWidth="1"/>
    <col min="15113" max="15114" width="5.6640625" customWidth="1"/>
    <col min="15115" max="15116" width="4.88671875" customWidth="1"/>
    <col min="15117" max="15120" width="4.6640625" customWidth="1"/>
    <col min="15121" max="15122" width="5.6640625" customWidth="1"/>
    <col min="15361" max="15361" width="14.6640625" customWidth="1"/>
    <col min="15362" max="15362" width="6.44140625" customWidth="1"/>
    <col min="15363" max="15363" width="4.6640625" customWidth="1"/>
    <col min="15364" max="15364" width="5.33203125" customWidth="1"/>
    <col min="15365" max="15368" width="4.88671875" customWidth="1"/>
    <col min="15369" max="15370" width="5.6640625" customWidth="1"/>
    <col min="15371" max="15372" width="4.88671875" customWidth="1"/>
    <col min="15373" max="15376" width="4.6640625" customWidth="1"/>
    <col min="15377" max="15378" width="5.6640625" customWidth="1"/>
    <col min="15617" max="15617" width="14.6640625" customWidth="1"/>
    <col min="15618" max="15618" width="6.44140625" customWidth="1"/>
    <col min="15619" max="15619" width="4.6640625" customWidth="1"/>
    <col min="15620" max="15620" width="5.33203125" customWidth="1"/>
    <col min="15621" max="15624" width="4.88671875" customWidth="1"/>
    <col min="15625" max="15626" width="5.6640625" customWidth="1"/>
    <col min="15627" max="15628" width="4.88671875" customWidth="1"/>
    <col min="15629" max="15632" width="4.6640625" customWidth="1"/>
    <col min="15633" max="15634" width="5.6640625" customWidth="1"/>
    <col min="15873" max="15873" width="14.6640625" customWidth="1"/>
    <col min="15874" max="15874" width="6.44140625" customWidth="1"/>
    <col min="15875" max="15875" width="4.6640625" customWidth="1"/>
    <col min="15876" max="15876" width="5.33203125" customWidth="1"/>
    <col min="15877" max="15880" width="4.88671875" customWidth="1"/>
    <col min="15881" max="15882" width="5.6640625" customWidth="1"/>
    <col min="15883" max="15884" width="4.88671875" customWidth="1"/>
    <col min="15885" max="15888" width="4.6640625" customWidth="1"/>
    <col min="15889" max="15890" width="5.6640625" customWidth="1"/>
    <col min="16129" max="16129" width="14.6640625" customWidth="1"/>
    <col min="16130" max="16130" width="6.44140625" customWidth="1"/>
    <col min="16131" max="16131" width="4.6640625" customWidth="1"/>
    <col min="16132" max="16132" width="5.33203125" customWidth="1"/>
    <col min="16133" max="16136" width="4.88671875" customWidth="1"/>
    <col min="16137" max="16138" width="5.6640625" customWidth="1"/>
    <col min="16139" max="16140" width="4.88671875" customWidth="1"/>
    <col min="16141" max="16144" width="4.6640625" customWidth="1"/>
    <col min="16145" max="16146" width="5.6640625" customWidth="1"/>
  </cols>
  <sheetData>
    <row r="2" spans="1:23" x14ac:dyDescent="0.25">
      <c r="J2" s="272"/>
    </row>
    <row r="3" spans="1:23" ht="13.8" thickBot="1" x14ac:dyDescent="0.3"/>
    <row r="4" spans="1:23" ht="13.8" thickBot="1" x14ac:dyDescent="0.3">
      <c r="B4" s="364" t="s">
        <v>255</v>
      </c>
      <c r="C4" s="368"/>
      <c r="D4" s="365"/>
      <c r="E4" s="364" t="s">
        <v>277</v>
      </c>
      <c r="F4" s="365"/>
      <c r="G4" s="364" t="s">
        <v>278</v>
      </c>
      <c r="H4" s="365"/>
      <c r="I4" s="369" t="s">
        <v>279</v>
      </c>
      <c r="J4" s="365"/>
      <c r="K4" s="364" t="s">
        <v>280</v>
      </c>
      <c r="L4" s="365"/>
      <c r="M4" s="364" t="s">
        <v>57</v>
      </c>
      <c r="N4" s="365"/>
      <c r="O4" s="364" t="s">
        <v>281</v>
      </c>
      <c r="P4" s="365"/>
      <c r="Q4" s="366" t="s">
        <v>282</v>
      </c>
      <c r="R4" s="367"/>
    </row>
    <row r="5" spans="1:23" ht="49.8" thickBot="1" x14ac:dyDescent="0.3">
      <c r="B5" s="273" t="s">
        <v>255</v>
      </c>
      <c r="C5" s="274" t="s">
        <v>257</v>
      </c>
      <c r="D5" s="275" t="s">
        <v>258</v>
      </c>
      <c r="E5" s="275" t="s">
        <v>257</v>
      </c>
      <c r="F5" s="275" t="s">
        <v>258</v>
      </c>
      <c r="G5" s="274" t="s">
        <v>257</v>
      </c>
      <c r="H5" s="275" t="s">
        <v>258</v>
      </c>
      <c r="I5" s="275" t="s">
        <v>257</v>
      </c>
      <c r="J5" s="274" t="s">
        <v>258</v>
      </c>
      <c r="K5" s="275" t="s">
        <v>257</v>
      </c>
      <c r="L5" s="274" t="s">
        <v>258</v>
      </c>
      <c r="M5" s="275" t="s">
        <v>257</v>
      </c>
      <c r="N5" s="274" t="s">
        <v>258</v>
      </c>
      <c r="O5" s="275" t="s">
        <v>257</v>
      </c>
      <c r="P5" s="275" t="s">
        <v>258</v>
      </c>
      <c r="Q5" s="275" t="s">
        <v>257</v>
      </c>
      <c r="R5" s="276" t="s">
        <v>258</v>
      </c>
    </row>
    <row r="6" spans="1:23" ht="15.6" x14ac:dyDescent="0.3">
      <c r="A6" s="277" t="s">
        <v>255</v>
      </c>
      <c r="B6" s="278">
        <f>SUM(B7:B19)</f>
        <v>489</v>
      </c>
      <c r="C6" s="279">
        <f t="shared" ref="C6:D19" si="0">SUM(E6+G6+I6+K6+M6+O6+Q6)</f>
        <v>448</v>
      </c>
      <c r="D6" s="278">
        <f t="shared" si="0"/>
        <v>41</v>
      </c>
      <c r="E6" s="280">
        <f t="shared" ref="E6:R6" si="1">SUM(E7:E19)</f>
        <v>1</v>
      </c>
      <c r="F6" s="281">
        <f t="shared" si="1"/>
        <v>0</v>
      </c>
      <c r="G6" s="280">
        <f t="shared" si="1"/>
        <v>1</v>
      </c>
      <c r="H6" s="281">
        <f t="shared" si="1"/>
        <v>1</v>
      </c>
      <c r="I6" s="280">
        <f t="shared" si="1"/>
        <v>1</v>
      </c>
      <c r="J6" s="281">
        <f t="shared" si="1"/>
        <v>8</v>
      </c>
      <c r="K6" s="280">
        <f t="shared" si="1"/>
        <v>0</v>
      </c>
      <c r="L6" s="281">
        <f t="shared" si="1"/>
        <v>0</v>
      </c>
      <c r="M6" s="280">
        <f t="shared" si="1"/>
        <v>0</v>
      </c>
      <c r="N6" s="281">
        <f t="shared" si="1"/>
        <v>1</v>
      </c>
      <c r="O6" s="280">
        <f t="shared" si="1"/>
        <v>0</v>
      </c>
      <c r="P6" s="281">
        <f t="shared" si="1"/>
        <v>5</v>
      </c>
      <c r="Q6" s="280">
        <f t="shared" si="1"/>
        <v>445</v>
      </c>
      <c r="R6" s="282">
        <f t="shared" si="1"/>
        <v>26</v>
      </c>
    </row>
    <row r="7" spans="1:23" ht="15" x14ac:dyDescent="0.25">
      <c r="A7" s="283" t="s">
        <v>66</v>
      </c>
      <c r="B7" s="284">
        <f t="shared" ref="B7:B19" si="2">SUM(C7:D7)</f>
        <v>103</v>
      </c>
      <c r="C7" s="285">
        <f t="shared" si="0"/>
        <v>98</v>
      </c>
      <c r="D7" s="286">
        <f t="shared" si="0"/>
        <v>5</v>
      </c>
      <c r="E7" s="287"/>
      <c r="F7" s="288"/>
      <c r="G7" s="287"/>
      <c r="H7" s="288"/>
      <c r="I7" s="287"/>
      <c r="J7" s="288">
        <v>1</v>
      </c>
      <c r="K7" s="287"/>
      <c r="L7" s="288"/>
      <c r="M7" s="287"/>
      <c r="N7" s="288"/>
      <c r="O7" s="287"/>
      <c r="P7" s="288"/>
      <c r="Q7" s="287">
        <v>98</v>
      </c>
      <c r="R7" s="289">
        <v>4</v>
      </c>
    </row>
    <row r="8" spans="1:23" ht="15" x14ac:dyDescent="0.25">
      <c r="A8" s="283" t="s">
        <v>283</v>
      </c>
      <c r="B8" s="284">
        <f t="shared" si="2"/>
        <v>22</v>
      </c>
      <c r="C8" s="290">
        <f t="shared" si="0"/>
        <v>18</v>
      </c>
      <c r="D8" s="291">
        <f t="shared" si="0"/>
        <v>4</v>
      </c>
      <c r="E8" s="287"/>
      <c r="F8" s="288"/>
      <c r="G8" s="287"/>
      <c r="H8" s="288"/>
      <c r="I8" s="287"/>
      <c r="J8" s="288">
        <v>1</v>
      </c>
      <c r="K8" s="287"/>
      <c r="L8" s="288"/>
      <c r="M8" s="287"/>
      <c r="N8" s="288"/>
      <c r="O8" s="287"/>
      <c r="P8" s="288">
        <v>1</v>
      </c>
      <c r="Q8" s="287">
        <v>18</v>
      </c>
      <c r="R8" s="289">
        <v>2</v>
      </c>
    </row>
    <row r="9" spans="1:23" ht="15" x14ac:dyDescent="0.25">
      <c r="A9" s="283" t="s">
        <v>284</v>
      </c>
      <c r="B9" s="284">
        <f t="shared" si="2"/>
        <v>61</v>
      </c>
      <c r="C9" s="290">
        <f t="shared" si="0"/>
        <v>58</v>
      </c>
      <c r="D9" s="291">
        <f t="shared" si="0"/>
        <v>3</v>
      </c>
      <c r="E9" s="287"/>
      <c r="F9" s="288"/>
      <c r="G9" s="287"/>
      <c r="H9" s="288"/>
      <c r="I9" s="287">
        <v>1</v>
      </c>
      <c r="J9" s="288">
        <v>1</v>
      </c>
      <c r="K9" s="287"/>
      <c r="L9" s="288"/>
      <c r="M9" s="287"/>
      <c r="N9" s="288"/>
      <c r="O9" s="287"/>
      <c r="P9" s="288"/>
      <c r="Q9" s="287">
        <v>57</v>
      </c>
      <c r="R9" s="289">
        <v>2</v>
      </c>
    </row>
    <row r="10" spans="1:23" ht="15" x14ac:dyDescent="0.25">
      <c r="A10" s="283" t="s">
        <v>103</v>
      </c>
      <c r="B10" s="284">
        <f t="shared" si="2"/>
        <v>23</v>
      </c>
      <c r="C10" s="290">
        <f t="shared" si="0"/>
        <v>22</v>
      </c>
      <c r="D10" s="291">
        <f t="shared" si="0"/>
        <v>1</v>
      </c>
      <c r="E10" s="287"/>
      <c r="F10" s="288"/>
      <c r="G10" s="287"/>
      <c r="H10" s="288"/>
      <c r="I10" s="287"/>
      <c r="J10" s="288"/>
      <c r="K10" s="287"/>
      <c r="L10" s="288"/>
      <c r="M10" s="287"/>
      <c r="N10" s="288"/>
      <c r="O10" s="287"/>
      <c r="P10" s="288"/>
      <c r="Q10" s="287">
        <v>22</v>
      </c>
      <c r="R10" s="289">
        <v>1</v>
      </c>
    </row>
    <row r="11" spans="1:23" ht="15" x14ac:dyDescent="0.25">
      <c r="A11" s="283" t="s">
        <v>285</v>
      </c>
      <c r="B11" s="284">
        <f t="shared" si="2"/>
        <v>19</v>
      </c>
      <c r="C11" s="290">
        <f t="shared" si="0"/>
        <v>15</v>
      </c>
      <c r="D11" s="291">
        <f t="shared" si="0"/>
        <v>4</v>
      </c>
      <c r="E11" s="287">
        <v>1</v>
      </c>
      <c r="F11" s="288"/>
      <c r="G11" s="287"/>
      <c r="H11" s="288"/>
      <c r="I11" s="287"/>
      <c r="J11" s="288"/>
      <c r="K11" s="287"/>
      <c r="L11" s="288"/>
      <c r="M11" s="287"/>
      <c r="N11" s="288"/>
      <c r="O11" s="287"/>
      <c r="P11" s="288">
        <v>1</v>
      </c>
      <c r="Q11" s="287">
        <v>14</v>
      </c>
      <c r="R11" s="289">
        <v>3</v>
      </c>
    </row>
    <row r="12" spans="1:23" ht="15" x14ac:dyDescent="0.25">
      <c r="A12" s="283" t="s">
        <v>286</v>
      </c>
      <c r="B12" s="284">
        <f t="shared" si="2"/>
        <v>46</v>
      </c>
      <c r="C12" s="290">
        <f t="shared" si="0"/>
        <v>41</v>
      </c>
      <c r="D12" s="291">
        <f t="shared" si="0"/>
        <v>5</v>
      </c>
      <c r="E12" s="287"/>
      <c r="F12" s="288"/>
      <c r="G12" s="287"/>
      <c r="H12" s="288"/>
      <c r="I12" s="287"/>
      <c r="J12" s="288">
        <v>1</v>
      </c>
      <c r="K12" s="287"/>
      <c r="L12" s="288"/>
      <c r="M12" s="287"/>
      <c r="N12" s="288"/>
      <c r="O12" s="287"/>
      <c r="P12" s="288">
        <v>2</v>
      </c>
      <c r="Q12" s="287">
        <v>41</v>
      </c>
      <c r="R12" s="289">
        <v>2</v>
      </c>
      <c r="W12" t="s">
        <v>2</v>
      </c>
    </row>
    <row r="13" spans="1:23" ht="15" x14ac:dyDescent="0.25">
      <c r="A13" s="283" t="s">
        <v>287</v>
      </c>
      <c r="B13" s="284">
        <f t="shared" si="2"/>
        <v>74</v>
      </c>
      <c r="C13" s="290">
        <f t="shared" si="0"/>
        <v>68</v>
      </c>
      <c r="D13" s="291">
        <f t="shared" si="0"/>
        <v>6</v>
      </c>
      <c r="E13" s="287"/>
      <c r="F13" s="288"/>
      <c r="G13" s="287"/>
      <c r="H13" s="288"/>
      <c r="I13" s="287"/>
      <c r="J13" s="288">
        <v>2</v>
      </c>
      <c r="K13" s="287"/>
      <c r="L13" s="288"/>
      <c r="M13" s="287"/>
      <c r="N13" s="288"/>
      <c r="O13" s="287"/>
      <c r="P13" s="288"/>
      <c r="Q13" s="287">
        <v>68</v>
      </c>
      <c r="R13" s="289">
        <v>4</v>
      </c>
      <c r="S13" s="292"/>
      <c r="T13" s="293"/>
    </row>
    <row r="14" spans="1:23" ht="15" x14ac:dyDescent="0.25">
      <c r="A14" s="283" t="s">
        <v>233</v>
      </c>
      <c r="B14" s="284">
        <f t="shared" si="2"/>
        <v>68</v>
      </c>
      <c r="C14" s="290">
        <f t="shared" si="0"/>
        <v>62</v>
      </c>
      <c r="D14" s="291">
        <f t="shared" si="0"/>
        <v>6</v>
      </c>
      <c r="E14" s="287"/>
      <c r="F14" s="288"/>
      <c r="G14" s="287"/>
      <c r="H14" s="288"/>
      <c r="I14" s="287"/>
      <c r="J14" s="288"/>
      <c r="K14" s="287"/>
      <c r="L14" s="288"/>
      <c r="M14" s="287"/>
      <c r="N14" s="288"/>
      <c r="O14" s="294"/>
      <c r="P14" s="288">
        <v>1</v>
      </c>
      <c r="Q14" s="287">
        <v>62</v>
      </c>
      <c r="R14" s="289">
        <v>5</v>
      </c>
      <c r="S14" s="292"/>
      <c r="T14" s="292" t="s">
        <v>2</v>
      </c>
    </row>
    <row r="15" spans="1:23" ht="15" x14ac:dyDescent="0.25">
      <c r="A15" s="283" t="s">
        <v>157</v>
      </c>
      <c r="B15" s="284">
        <f t="shared" si="2"/>
        <v>22</v>
      </c>
      <c r="C15" s="290">
        <f t="shared" si="0"/>
        <v>21</v>
      </c>
      <c r="D15" s="291">
        <f t="shared" si="0"/>
        <v>1</v>
      </c>
      <c r="E15" s="287"/>
      <c r="F15" s="288"/>
      <c r="G15" s="287"/>
      <c r="H15" s="288"/>
      <c r="I15" s="287"/>
      <c r="J15" s="288"/>
      <c r="K15" s="287"/>
      <c r="L15" s="288"/>
      <c r="M15" s="287"/>
      <c r="N15" s="288"/>
      <c r="O15" s="287"/>
      <c r="P15" s="288"/>
      <c r="Q15" s="287">
        <v>21</v>
      </c>
      <c r="R15" s="289">
        <v>1</v>
      </c>
    </row>
    <row r="16" spans="1:23" ht="15" x14ac:dyDescent="0.25">
      <c r="A16" s="283" t="s">
        <v>162</v>
      </c>
      <c r="B16" s="284">
        <f t="shared" si="2"/>
        <v>13</v>
      </c>
      <c r="C16" s="290">
        <f t="shared" si="0"/>
        <v>12</v>
      </c>
      <c r="D16" s="291">
        <f t="shared" si="0"/>
        <v>1</v>
      </c>
      <c r="E16" s="287"/>
      <c r="F16" s="288"/>
      <c r="G16" s="287"/>
      <c r="H16" s="288"/>
      <c r="I16" s="287"/>
      <c r="J16" s="288">
        <v>1</v>
      </c>
      <c r="K16" s="287"/>
      <c r="L16" s="288"/>
      <c r="M16" s="287"/>
      <c r="N16" s="288"/>
      <c r="O16" s="287"/>
      <c r="P16" s="288"/>
      <c r="Q16" s="287">
        <v>12</v>
      </c>
      <c r="R16" s="289"/>
    </row>
    <row r="17" spans="1:18" ht="15" x14ac:dyDescent="0.25">
      <c r="A17" s="283" t="s">
        <v>173</v>
      </c>
      <c r="B17" s="284">
        <f t="shared" si="2"/>
        <v>3</v>
      </c>
      <c r="C17" s="290">
        <f t="shared" si="0"/>
        <v>2</v>
      </c>
      <c r="D17" s="291">
        <f t="shared" si="0"/>
        <v>1</v>
      </c>
      <c r="E17" s="287"/>
      <c r="F17" s="288"/>
      <c r="G17" s="287"/>
      <c r="H17" s="288"/>
      <c r="I17" s="287"/>
      <c r="J17" s="288">
        <v>1</v>
      </c>
      <c r="K17" s="287"/>
      <c r="L17" s="288"/>
      <c r="M17" s="287"/>
      <c r="N17" s="288"/>
      <c r="O17" s="287"/>
      <c r="P17" s="288"/>
      <c r="Q17" s="287">
        <v>2</v>
      </c>
      <c r="R17" s="289"/>
    </row>
    <row r="18" spans="1:18" ht="15" x14ac:dyDescent="0.25">
      <c r="A18" s="295" t="s">
        <v>179</v>
      </c>
      <c r="B18" s="296">
        <f t="shared" si="2"/>
        <v>20</v>
      </c>
      <c r="C18" s="297">
        <f t="shared" si="0"/>
        <v>17</v>
      </c>
      <c r="D18" s="298">
        <f t="shared" si="0"/>
        <v>3</v>
      </c>
      <c r="E18" s="299"/>
      <c r="F18" s="300"/>
      <c r="G18" s="299"/>
      <c r="H18" s="300"/>
      <c r="I18" s="299"/>
      <c r="J18" s="300"/>
      <c r="K18" s="299"/>
      <c r="L18" s="300"/>
      <c r="M18" s="299"/>
      <c r="N18" s="300">
        <v>1</v>
      </c>
      <c r="O18" s="299"/>
      <c r="P18" s="300"/>
      <c r="Q18" s="299">
        <v>17</v>
      </c>
      <c r="R18" s="301">
        <v>2</v>
      </c>
    </row>
    <row r="19" spans="1:18" ht="15.6" thickBot="1" x14ac:dyDescent="0.3">
      <c r="A19" s="302" t="s">
        <v>186</v>
      </c>
      <c r="B19" s="303">
        <f t="shared" si="2"/>
        <v>15</v>
      </c>
      <c r="C19" s="304">
        <f t="shared" si="0"/>
        <v>14</v>
      </c>
      <c r="D19" s="305">
        <f t="shared" si="0"/>
        <v>1</v>
      </c>
      <c r="E19" s="306"/>
      <c r="F19" s="307"/>
      <c r="G19" s="306">
        <v>1</v>
      </c>
      <c r="H19" s="307">
        <v>1</v>
      </c>
      <c r="I19" s="306"/>
      <c r="J19" s="307"/>
      <c r="K19" s="306"/>
      <c r="L19" s="307"/>
      <c r="M19" s="306"/>
      <c r="N19" s="307"/>
      <c r="O19" s="306"/>
      <c r="P19" s="307"/>
      <c r="Q19" s="306">
        <v>13</v>
      </c>
      <c r="R19" s="308"/>
    </row>
    <row r="20" spans="1:18" ht="14.4" thickTop="1" x14ac:dyDescent="0.25">
      <c r="C20" s="309"/>
      <c r="D20" s="69"/>
      <c r="E20" s="310"/>
      <c r="F20" s="128"/>
      <c r="G20" s="128"/>
      <c r="H20" s="128"/>
      <c r="I20" s="128"/>
      <c r="J20" s="128"/>
      <c r="K20" s="128"/>
      <c r="L20" s="128"/>
      <c r="M20" s="128"/>
      <c r="N20" s="128"/>
      <c r="O20" s="128"/>
      <c r="P20" s="128"/>
      <c r="Q20" s="128"/>
      <c r="R20" s="128"/>
    </row>
  </sheetData>
  <mergeCells count="8">
    <mergeCell ref="O4:P4"/>
    <mergeCell ref="Q4:R4"/>
    <mergeCell ref="B4:D4"/>
    <mergeCell ref="E4:F4"/>
    <mergeCell ref="G4:H4"/>
    <mergeCell ref="I4:J4"/>
    <mergeCell ref="K4:L4"/>
    <mergeCell ref="M4:N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heetViews>
  <sheetFormatPr defaultRowHeight="13.2" x14ac:dyDescent="0.25"/>
  <cols>
    <col min="1" max="1" width="30" customWidth="1"/>
    <col min="2" max="2" width="20.44140625" customWidth="1"/>
    <col min="3" max="3" width="13.5546875" customWidth="1"/>
    <col min="4" max="4" width="63.88671875" customWidth="1"/>
    <col min="257" max="257" width="30" customWidth="1"/>
    <col min="258" max="258" width="20.44140625" customWidth="1"/>
    <col min="259" max="259" width="13.5546875" customWidth="1"/>
    <col min="260" max="260" width="63.88671875" customWidth="1"/>
    <col min="513" max="513" width="30" customWidth="1"/>
    <col min="514" max="514" width="20.44140625" customWidth="1"/>
    <col min="515" max="515" width="13.5546875" customWidth="1"/>
    <col min="516" max="516" width="63.88671875" customWidth="1"/>
    <col min="769" max="769" width="30" customWidth="1"/>
    <col min="770" max="770" width="20.44140625" customWidth="1"/>
    <col min="771" max="771" width="13.5546875" customWidth="1"/>
    <col min="772" max="772" width="63.88671875" customWidth="1"/>
    <col min="1025" max="1025" width="30" customWidth="1"/>
    <col min="1026" max="1026" width="20.44140625" customWidth="1"/>
    <col min="1027" max="1027" width="13.5546875" customWidth="1"/>
    <col min="1028" max="1028" width="63.88671875" customWidth="1"/>
    <col min="1281" max="1281" width="30" customWidth="1"/>
    <col min="1282" max="1282" width="20.44140625" customWidth="1"/>
    <col min="1283" max="1283" width="13.5546875" customWidth="1"/>
    <col min="1284" max="1284" width="63.88671875" customWidth="1"/>
    <col min="1537" max="1537" width="30" customWidth="1"/>
    <col min="1538" max="1538" width="20.44140625" customWidth="1"/>
    <col min="1539" max="1539" width="13.5546875" customWidth="1"/>
    <col min="1540" max="1540" width="63.88671875" customWidth="1"/>
    <col min="1793" max="1793" width="30" customWidth="1"/>
    <col min="1794" max="1794" width="20.44140625" customWidth="1"/>
    <col min="1795" max="1795" width="13.5546875" customWidth="1"/>
    <col min="1796" max="1796" width="63.88671875" customWidth="1"/>
    <col min="2049" max="2049" width="30" customWidth="1"/>
    <col min="2050" max="2050" width="20.44140625" customWidth="1"/>
    <col min="2051" max="2051" width="13.5546875" customWidth="1"/>
    <col min="2052" max="2052" width="63.88671875" customWidth="1"/>
    <col min="2305" max="2305" width="30" customWidth="1"/>
    <col min="2306" max="2306" width="20.44140625" customWidth="1"/>
    <col min="2307" max="2307" width="13.5546875" customWidth="1"/>
    <col min="2308" max="2308" width="63.88671875" customWidth="1"/>
    <col min="2561" max="2561" width="30" customWidth="1"/>
    <col min="2562" max="2562" width="20.44140625" customWidth="1"/>
    <col min="2563" max="2563" width="13.5546875" customWidth="1"/>
    <col min="2564" max="2564" width="63.88671875" customWidth="1"/>
    <col min="2817" max="2817" width="30" customWidth="1"/>
    <col min="2818" max="2818" width="20.44140625" customWidth="1"/>
    <col min="2819" max="2819" width="13.5546875" customWidth="1"/>
    <col min="2820" max="2820" width="63.88671875" customWidth="1"/>
    <col min="3073" max="3073" width="30" customWidth="1"/>
    <col min="3074" max="3074" width="20.44140625" customWidth="1"/>
    <col min="3075" max="3075" width="13.5546875" customWidth="1"/>
    <col min="3076" max="3076" width="63.88671875" customWidth="1"/>
    <col min="3329" max="3329" width="30" customWidth="1"/>
    <col min="3330" max="3330" width="20.44140625" customWidth="1"/>
    <col min="3331" max="3331" width="13.5546875" customWidth="1"/>
    <col min="3332" max="3332" width="63.88671875" customWidth="1"/>
    <col min="3585" max="3585" width="30" customWidth="1"/>
    <col min="3586" max="3586" width="20.44140625" customWidth="1"/>
    <col min="3587" max="3587" width="13.5546875" customWidth="1"/>
    <col min="3588" max="3588" width="63.88671875" customWidth="1"/>
    <col min="3841" max="3841" width="30" customWidth="1"/>
    <col min="3842" max="3842" width="20.44140625" customWidth="1"/>
    <col min="3843" max="3843" width="13.5546875" customWidth="1"/>
    <col min="3844" max="3844" width="63.88671875" customWidth="1"/>
    <col min="4097" max="4097" width="30" customWidth="1"/>
    <col min="4098" max="4098" width="20.44140625" customWidth="1"/>
    <col min="4099" max="4099" width="13.5546875" customWidth="1"/>
    <col min="4100" max="4100" width="63.88671875" customWidth="1"/>
    <col min="4353" max="4353" width="30" customWidth="1"/>
    <col min="4354" max="4354" width="20.44140625" customWidth="1"/>
    <col min="4355" max="4355" width="13.5546875" customWidth="1"/>
    <col min="4356" max="4356" width="63.88671875" customWidth="1"/>
    <col min="4609" max="4609" width="30" customWidth="1"/>
    <col min="4610" max="4610" width="20.44140625" customWidth="1"/>
    <col min="4611" max="4611" width="13.5546875" customWidth="1"/>
    <col min="4612" max="4612" width="63.88671875" customWidth="1"/>
    <col min="4865" max="4865" width="30" customWidth="1"/>
    <col min="4866" max="4866" width="20.44140625" customWidth="1"/>
    <col min="4867" max="4867" width="13.5546875" customWidth="1"/>
    <col min="4868" max="4868" width="63.88671875" customWidth="1"/>
    <col min="5121" max="5121" width="30" customWidth="1"/>
    <col min="5122" max="5122" width="20.44140625" customWidth="1"/>
    <col min="5123" max="5123" width="13.5546875" customWidth="1"/>
    <col min="5124" max="5124" width="63.88671875" customWidth="1"/>
    <col min="5377" max="5377" width="30" customWidth="1"/>
    <col min="5378" max="5378" width="20.44140625" customWidth="1"/>
    <col min="5379" max="5379" width="13.5546875" customWidth="1"/>
    <col min="5380" max="5380" width="63.88671875" customWidth="1"/>
    <col min="5633" max="5633" width="30" customWidth="1"/>
    <col min="5634" max="5634" width="20.44140625" customWidth="1"/>
    <col min="5635" max="5635" width="13.5546875" customWidth="1"/>
    <col min="5636" max="5636" width="63.88671875" customWidth="1"/>
    <col min="5889" max="5889" width="30" customWidth="1"/>
    <col min="5890" max="5890" width="20.44140625" customWidth="1"/>
    <col min="5891" max="5891" width="13.5546875" customWidth="1"/>
    <col min="5892" max="5892" width="63.88671875" customWidth="1"/>
    <col min="6145" max="6145" width="30" customWidth="1"/>
    <col min="6146" max="6146" width="20.44140625" customWidth="1"/>
    <col min="6147" max="6147" width="13.5546875" customWidth="1"/>
    <col min="6148" max="6148" width="63.88671875" customWidth="1"/>
    <col min="6401" max="6401" width="30" customWidth="1"/>
    <col min="6402" max="6402" width="20.44140625" customWidth="1"/>
    <col min="6403" max="6403" width="13.5546875" customWidth="1"/>
    <col min="6404" max="6404" width="63.88671875" customWidth="1"/>
    <col min="6657" max="6657" width="30" customWidth="1"/>
    <col min="6658" max="6658" width="20.44140625" customWidth="1"/>
    <col min="6659" max="6659" width="13.5546875" customWidth="1"/>
    <col min="6660" max="6660" width="63.88671875" customWidth="1"/>
    <col min="6913" max="6913" width="30" customWidth="1"/>
    <col min="6914" max="6914" width="20.44140625" customWidth="1"/>
    <col min="6915" max="6915" width="13.5546875" customWidth="1"/>
    <col min="6916" max="6916" width="63.88671875" customWidth="1"/>
    <col min="7169" max="7169" width="30" customWidth="1"/>
    <col min="7170" max="7170" width="20.44140625" customWidth="1"/>
    <col min="7171" max="7171" width="13.5546875" customWidth="1"/>
    <col min="7172" max="7172" width="63.88671875" customWidth="1"/>
    <col min="7425" max="7425" width="30" customWidth="1"/>
    <col min="7426" max="7426" width="20.44140625" customWidth="1"/>
    <col min="7427" max="7427" width="13.5546875" customWidth="1"/>
    <col min="7428" max="7428" width="63.88671875" customWidth="1"/>
    <col min="7681" max="7681" width="30" customWidth="1"/>
    <col min="7682" max="7682" width="20.44140625" customWidth="1"/>
    <col min="7683" max="7683" width="13.5546875" customWidth="1"/>
    <col min="7684" max="7684" width="63.88671875" customWidth="1"/>
    <col min="7937" max="7937" width="30" customWidth="1"/>
    <col min="7938" max="7938" width="20.44140625" customWidth="1"/>
    <col min="7939" max="7939" width="13.5546875" customWidth="1"/>
    <col min="7940" max="7940" width="63.88671875" customWidth="1"/>
    <col min="8193" max="8193" width="30" customWidth="1"/>
    <col min="8194" max="8194" width="20.44140625" customWidth="1"/>
    <col min="8195" max="8195" width="13.5546875" customWidth="1"/>
    <col min="8196" max="8196" width="63.88671875" customWidth="1"/>
    <col min="8449" max="8449" width="30" customWidth="1"/>
    <col min="8450" max="8450" width="20.44140625" customWidth="1"/>
    <col min="8451" max="8451" width="13.5546875" customWidth="1"/>
    <col min="8452" max="8452" width="63.88671875" customWidth="1"/>
    <col min="8705" max="8705" width="30" customWidth="1"/>
    <col min="8706" max="8706" width="20.44140625" customWidth="1"/>
    <col min="8707" max="8707" width="13.5546875" customWidth="1"/>
    <col min="8708" max="8708" width="63.88671875" customWidth="1"/>
    <col min="8961" max="8961" width="30" customWidth="1"/>
    <col min="8962" max="8962" width="20.44140625" customWidth="1"/>
    <col min="8963" max="8963" width="13.5546875" customWidth="1"/>
    <col min="8964" max="8964" width="63.88671875" customWidth="1"/>
    <col min="9217" max="9217" width="30" customWidth="1"/>
    <col min="9218" max="9218" width="20.44140625" customWidth="1"/>
    <col min="9219" max="9219" width="13.5546875" customWidth="1"/>
    <col min="9220" max="9220" width="63.88671875" customWidth="1"/>
    <col min="9473" max="9473" width="30" customWidth="1"/>
    <col min="9474" max="9474" width="20.44140625" customWidth="1"/>
    <col min="9475" max="9475" width="13.5546875" customWidth="1"/>
    <col min="9476" max="9476" width="63.88671875" customWidth="1"/>
    <col min="9729" max="9729" width="30" customWidth="1"/>
    <col min="9730" max="9730" width="20.44140625" customWidth="1"/>
    <col min="9731" max="9731" width="13.5546875" customWidth="1"/>
    <col min="9732" max="9732" width="63.88671875" customWidth="1"/>
    <col min="9985" max="9985" width="30" customWidth="1"/>
    <col min="9986" max="9986" width="20.44140625" customWidth="1"/>
    <col min="9987" max="9987" width="13.5546875" customWidth="1"/>
    <col min="9988" max="9988" width="63.88671875" customWidth="1"/>
    <col min="10241" max="10241" width="30" customWidth="1"/>
    <col min="10242" max="10242" width="20.44140625" customWidth="1"/>
    <col min="10243" max="10243" width="13.5546875" customWidth="1"/>
    <col min="10244" max="10244" width="63.88671875" customWidth="1"/>
    <col min="10497" max="10497" width="30" customWidth="1"/>
    <col min="10498" max="10498" width="20.44140625" customWidth="1"/>
    <col min="10499" max="10499" width="13.5546875" customWidth="1"/>
    <col min="10500" max="10500" width="63.88671875" customWidth="1"/>
    <col min="10753" max="10753" width="30" customWidth="1"/>
    <col min="10754" max="10754" width="20.44140625" customWidth="1"/>
    <col min="10755" max="10755" width="13.5546875" customWidth="1"/>
    <col min="10756" max="10756" width="63.88671875" customWidth="1"/>
    <col min="11009" max="11009" width="30" customWidth="1"/>
    <col min="11010" max="11010" width="20.44140625" customWidth="1"/>
    <col min="11011" max="11011" width="13.5546875" customWidth="1"/>
    <col min="11012" max="11012" width="63.88671875" customWidth="1"/>
    <col min="11265" max="11265" width="30" customWidth="1"/>
    <col min="11266" max="11266" width="20.44140625" customWidth="1"/>
    <col min="11267" max="11267" width="13.5546875" customWidth="1"/>
    <col min="11268" max="11268" width="63.88671875" customWidth="1"/>
    <col min="11521" max="11521" width="30" customWidth="1"/>
    <col min="11522" max="11522" width="20.44140625" customWidth="1"/>
    <col min="11523" max="11523" width="13.5546875" customWidth="1"/>
    <col min="11524" max="11524" width="63.88671875" customWidth="1"/>
    <col min="11777" max="11777" width="30" customWidth="1"/>
    <col min="11778" max="11778" width="20.44140625" customWidth="1"/>
    <col min="11779" max="11779" width="13.5546875" customWidth="1"/>
    <col min="11780" max="11780" width="63.88671875" customWidth="1"/>
    <col min="12033" max="12033" width="30" customWidth="1"/>
    <col min="12034" max="12034" width="20.44140625" customWidth="1"/>
    <col min="12035" max="12035" width="13.5546875" customWidth="1"/>
    <col min="12036" max="12036" width="63.88671875" customWidth="1"/>
    <col min="12289" max="12289" width="30" customWidth="1"/>
    <col min="12290" max="12290" width="20.44140625" customWidth="1"/>
    <col min="12291" max="12291" width="13.5546875" customWidth="1"/>
    <col min="12292" max="12292" width="63.88671875" customWidth="1"/>
    <col min="12545" max="12545" width="30" customWidth="1"/>
    <col min="12546" max="12546" width="20.44140625" customWidth="1"/>
    <col min="12547" max="12547" width="13.5546875" customWidth="1"/>
    <col min="12548" max="12548" width="63.88671875" customWidth="1"/>
    <col min="12801" max="12801" width="30" customWidth="1"/>
    <col min="12802" max="12802" width="20.44140625" customWidth="1"/>
    <col min="12803" max="12803" width="13.5546875" customWidth="1"/>
    <col min="12804" max="12804" width="63.88671875" customWidth="1"/>
    <col min="13057" max="13057" width="30" customWidth="1"/>
    <col min="13058" max="13058" width="20.44140625" customWidth="1"/>
    <col min="13059" max="13059" width="13.5546875" customWidth="1"/>
    <col min="13060" max="13060" width="63.88671875" customWidth="1"/>
    <col min="13313" max="13313" width="30" customWidth="1"/>
    <col min="13314" max="13314" width="20.44140625" customWidth="1"/>
    <col min="13315" max="13315" width="13.5546875" customWidth="1"/>
    <col min="13316" max="13316" width="63.88671875" customWidth="1"/>
    <col min="13569" max="13569" width="30" customWidth="1"/>
    <col min="13570" max="13570" width="20.44140625" customWidth="1"/>
    <col min="13571" max="13571" width="13.5546875" customWidth="1"/>
    <col min="13572" max="13572" width="63.88671875" customWidth="1"/>
    <col min="13825" max="13825" width="30" customWidth="1"/>
    <col min="13826" max="13826" width="20.44140625" customWidth="1"/>
    <col min="13827" max="13827" width="13.5546875" customWidth="1"/>
    <col min="13828" max="13828" width="63.88671875" customWidth="1"/>
    <col min="14081" max="14081" width="30" customWidth="1"/>
    <col min="14082" max="14082" width="20.44140625" customWidth="1"/>
    <col min="14083" max="14083" width="13.5546875" customWidth="1"/>
    <col min="14084" max="14084" width="63.88671875" customWidth="1"/>
    <col min="14337" max="14337" width="30" customWidth="1"/>
    <col min="14338" max="14338" width="20.44140625" customWidth="1"/>
    <col min="14339" max="14339" width="13.5546875" customWidth="1"/>
    <col min="14340" max="14340" width="63.88671875" customWidth="1"/>
    <col min="14593" max="14593" width="30" customWidth="1"/>
    <col min="14594" max="14594" width="20.44140625" customWidth="1"/>
    <col min="14595" max="14595" width="13.5546875" customWidth="1"/>
    <col min="14596" max="14596" width="63.88671875" customWidth="1"/>
    <col min="14849" max="14849" width="30" customWidth="1"/>
    <col min="14850" max="14850" width="20.44140625" customWidth="1"/>
    <col min="14851" max="14851" width="13.5546875" customWidth="1"/>
    <col min="14852" max="14852" width="63.88671875" customWidth="1"/>
    <col min="15105" max="15105" width="30" customWidth="1"/>
    <col min="15106" max="15106" width="20.44140625" customWidth="1"/>
    <col min="15107" max="15107" width="13.5546875" customWidth="1"/>
    <col min="15108" max="15108" width="63.88671875" customWidth="1"/>
    <col min="15361" max="15361" width="30" customWidth="1"/>
    <col min="15362" max="15362" width="20.44140625" customWidth="1"/>
    <col min="15363" max="15363" width="13.5546875" customWidth="1"/>
    <col min="15364" max="15364" width="63.88671875" customWidth="1"/>
    <col min="15617" max="15617" width="30" customWidth="1"/>
    <col min="15618" max="15618" width="20.44140625" customWidth="1"/>
    <col min="15619" max="15619" width="13.5546875" customWidth="1"/>
    <col min="15620" max="15620" width="63.88671875" customWidth="1"/>
    <col min="15873" max="15873" width="30" customWidth="1"/>
    <col min="15874" max="15874" width="20.44140625" customWidth="1"/>
    <col min="15875" max="15875" width="13.5546875" customWidth="1"/>
    <col min="15876" max="15876" width="63.88671875" customWidth="1"/>
    <col min="16129" max="16129" width="30" customWidth="1"/>
    <col min="16130" max="16130" width="20.44140625" customWidth="1"/>
    <col min="16131" max="16131" width="13.5546875" customWidth="1"/>
    <col min="16132" max="16132" width="63.88671875" customWidth="1"/>
  </cols>
  <sheetData>
    <row r="1" spans="1:5" x14ac:dyDescent="0.25">
      <c r="A1" s="311"/>
      <c r="B1" s="312"/>
      <c r="C1" s="312"/>
      <c r="D1" s="312"/>
    </row>
    <row r="2" spans="1:5" ht="22.8" x14ac:dyDescent="0.25">
      <c r="A2" s="313" t="s">
        <v>288</v>
      </c>
      <c r="B2" s="314" t="s">
        <v>289</v>
      </c>
      <c r="C2" s="315" t="s">
        <v>290</v>
      </c>
      <c r="D2" s="316" t="s">
        <v>291</v>
      </c>
    </row>
    <row r="3" spans="1:5" x14ac:dyDescent="0.25">
      <c r="A3" s="317" t="s">
        <v>292</v>
      </c>
      <c r="B3" s="374" t="s">
        <v>293</v>
      </c>
      <c r="C3" s="374"/>
      <c r="D3" s="375"/>
    </row>
    <row r="4" spans="1:5" x14ac:dyDescent="0.25">
      <c r="A4" s="317" t="s">
        <v>294</v>
      </c>
      <c r="B4" s="374" t="s">
        <v>295</v>
      </c>
      <c r="C4" s="374"/>
      <c r="D4" s="375"/>
    </row>
    <row r="5" spans="1:5" x14ac:dyDescent="0.25">
      <c r="A5" s="317" t="s">
        <v>296</v>
      </c>
      <c r="B5" s="318" t="s">
        <v>297</v>
      </c>
      <c r="C5" s="319" t="s">
        <v>298</v>
      </c>
      <c r="D5" s="319" t="s">
        <v>299</v>
      </c>
    </row>
    <row r="6" spans="1:5" x14ac:dyDescent="0.25">
      <c r="A6" s="317" t="s">
        <v>300</v>
      </c>
      <c r="B6" s="376" t="s">
        <v>301</v>
      </c>
      <c r="C6" s="374"/>
      <c r="D6" s="375"/>
    </row>
    <row r="7" spans="1:5" x14ac:dyDescent="0.25">
      <c r="A7" s="317"/>
      <c r="B7" s="312"/>
      <c r="C7" s="312"/>
      <c r="D7" s="320"/>
    </row>
    <row r="8" spans="1:5" x14ac:dyDescent="0.25">
      <c r="A8" s="317" t="s">
        <v>302</v>
      </c>
      <c r="B8" s="312" t="s">
        <v>303</v>
      </c>
      <c r="C8" s="312"/>
      <c r="D8" s="320"/>
    </row>
    <row r="9" spans="1:5" x14ac:dyDescent="0.25">
      <c r="A9" s="317" t="s">
        <v>304</v>
      </c>
      <c r="B9" s="321"/>
      <c r="C9" s="318"/>
      <c r="D9" s="322"/>
    </row>
    <row r="10" spans="1:5" x14ac:dyDescent="0.25">
      <c r="A10" s="317" t="s">
        <v>305</v>
      </c>
      <c r="B10" s="377"/>
      <c r="C10" s="370"/>
      <c r="D10" s="371"/>
    </row>
    <row r="11" spans="1:5" x14ac:dyDescent="0.25">
      <c r="A11" s="317"/>
      <c r="B11" s="312"/>
      <c r="C11" s="312"/>
      <c r="D11" s="320"/>
    </row>
    <row r="12" spans="1:5" ht="24" x14ac:dyDescent="0.25">
      <c r="A12" s="317" t="s">
        <v>306</v>
      </c>
      <c r="B12" s="312" t="s">
        <v>307</v>
      </c>
      <c r="C12" s="323" t="s">
        <v>308</v>
      </c>
      <c r="D12" s="320" t="s">
        <v>309</v>
      </c>
      <c r="E12" s="272"/>
    </row>
    <row r="13" spans="1:5" x14ac:dyDescent="0.25">
      <c r="A13" s="317"/>
      <c r="B13" s="312" t="s">
        <v>310</v>
      </c>
      <c r="C13" s="312"/>
      <c r="D13" s="320"/>
    </row>
    <row r="14" spans="1:5" x14ac:dyDescent="0.25">
      <c r="A14" s="317"/>
      <c r="B14" s="324" t="s">
        <v>311</v>
      </c>
      <c r="C14" s="325"/>
      <c r="D14" s="320"/>
    </row>
    <row r="15" spans="1:5" x14ac:dyDescent="0.25">
      <c r="A15" s="317"/>
      <c r="B15" s="312" t="s">
        <v>312</v>
      </c>
      <c r="C15" s="326"/>
      <c r="D15" s="327"/>
    </row>
    <row r="16" spans="1:5" x14ac:dyDescent="0.25">
      <c r="A16" s="317"/>
      <c r="B16" s="324" t="s">
        <v>313</v>
      </c>
      <c r="C16" s="312"/>
      <c r="D16" s="320"/>
    </row>
    <row r="17" spans="1:4" x14ac:dyDescent="0.25">
      <c r="A17" s="317"/>
      <c r="B17" s="378" t="s">
        <v>314</v>
      </c>
      <c r="C17" s="379"/>
      <c r="D17" s="380"/>
    </row>
    <row r="18" spans="1:4" x14ac:dyDescent="0.25">
      <c r="A18" s="317"/>
      <c r="B18" s="378"/>
      <c r="C18" s="379"/>
      <c r="D18" s="380"/>
    </row>
    <row r="19" spans="1:4" x14ac:dyDescent="0.25">
      <c r="A19" s="317"/>
      <c r="B19" s="328"/>
      <c r="C19" s="328"/>
      <c r="D19" s="329"/>
    </row>
    <row r="20" spans="1:4" x14ac:dyDescent="0.25">
      <c r="A20" s="330"/>
      <c r="B20" s="312" t="s">
        <v>315</v>
      </c>
      <c r="C20" s="312"/>
      <c r="D20" s="320"/>
    </row>
    <row r="21" spans="1:4" x14ac:dyDescent="0.25">
      <c r="A21" s="330"/>
      <c r="B21" s="312" t="s">
        <v>316</v>
      </c>
      <c r="C21" s="312"/>
      <c r="D21" s="320"/>
    </row>
    <row r="22" spans="1:4" x14ac:dyDescent="0.25">
      <c r="A22" s="317"/>
      <c r="B22" s="312" t="s">
        <v>317</v>
      </c>
      <c r="C22" s="312"/>
      <c r="D22" s="320"/>
    </row>
    <row r="23" spans="1:4" x14ac:dyDescent="0.25">
      <c r="A23" s="317" t="s">
        <v>318</v>
      </c>
      <c r="B23" s="370" t="s">
        <v>319</v>
      </c>
      <c r="C23" s="370"/>
      <c r="D23" s="371"/>
    </row>
    <row r="24" spans="1:4" x14ac:dyDescent="0.25">
      <c r="A24" s="330"/>
      <c r="B24" s="370"/>
      <c r="C24" s="370"/>
      <c r="D24" s="371"/>
    </row>
    <row r="25" spans="1:4" x14ac:dyDescent="0.25">
      <c r="A25" s="317" t="s">
        <v>320</v>
      </c>
      <c r="B25" s="370" t="s">
        <v>321</v>
      </c>
      <c r="C25" s="370"/>
      <c r="D25" s="371"/>
    </row>
    <row r="26" spans="1:4" x14ac:dyDescent="0.25">
      <c r="A26" s="331"/>
      <c r="B26" s="372"/>
      <c r="C26" s="372"/>
      <c r="D26" s="373"/>
    </row>
  </sheetData>
  <mergeCells count="7">
    <mergeCell ref="B25:D26"/>
    <mergeCell ref="B3:D3"/>
    <mergeCell ref="B4:D4"/>
    <mergeCell ref="B6:D6"/>
    <mergeCell ref="B10:D10"/>
    <mergeCell ref="B17:D18"/>
    <mergeCell ref="B23:D24"/>
  </mergeCells>
  <hyperlinks>
    <hyperlink ref="C12" r:id="rId1"/>
    <hyperlink ref="B6"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sheetViews>
  <sheetFormatPr defaultRowHeight="16.8" x14ac:dyDescent="0.3"/>
  <cols>
    <col min="1" max="1" width="13.5546875" style="332" customWidth="1"/>
    <col min="2" max="2" width="9.109375" style="332" customWidth="1"/>
    <col min="3" max="7" width="9.109375" style="332"/>
    <col min="8" max="8" width="9.109375" style="332" customWidth="1"/>
    <col min="9" max="9" width="27" style="332" customWidth="1"/>
    <col min="10" max="10" width="11.33203125" style="332" customWidth="1"/>
    <col min="11" max="256" width="9.109375" style="332"/>
    <col min="257" max="257" width="13.5546875" style="332" customWidth="1"/>
    <col min="258" max="258" width="9.109375" style="332" customWidth="1"/>
    <col min="259" max="263" width="9.109375" style="332"/>
    <col min="264" max="264" width="9.109375" style="332" customWidth="1"/>
    <col min="265" max="265" width="27" style="332" customWidth="1"/>
    <col min="266" max="266" width="11.33203125" style="332" customWidth="1"/>
    <col min="267" max="512" width="9.109375" style="332"/>
    <col min="513" max="513" width="13.5546875" style="332" customWidth="1"/>
    <col min="514" max="514" width="9.109375" style="332" customWidth="1"/>
    <col min="515" max="519" width="9.109375" style="332"/>
    <col min="520" max="520" width="9.109375" style="332" customWidth="1"/>
    <col min="521" max="521" width="27" style="332" customWidth="1"/>
    <col min="522" max="522" width="11.33203125" style="332" customWidth="1"/>
    <col min="523" max="768" width="9.109375" style="332"/>
    <col min="769" max="769" width="13.5546875" style="332" customWidth="1"/>
    <col min="770" max="770" width="9.109375" style="332" customWidth="1"/>
    <col min="771" max="775" width="9.109375" style="332"/>
    <col min="776" max="776" width="9.109375" style="332" customWidth="1"/>
    <col min="777" max="777" width="27" style="332" customWidth="1"/>
    <col min="778" max="778" width="11.33203125" style="332" customWidth="1"/>
    <col min="779" max="1024" width="9.109375" style="332"/>
    <col min="1025" max="1025" width="13.5546875" style="332" customWidth="1"/>
    <col min="1026" max="1026" width="9.109375" style="332" customWidth="1"/>
    <col min="1027" max="1031" width="9.109375" style="332"/>
    <col min="1032" max="1032" width="9.109375" style="332" customWidth="1"/>
    <col min="1033" max="1033" width="27" style="332" customWidth="1"/>
    <col min="1034" max="1034" width="11.33203125" style="332" customWidth="1"/>
    <col min="1035" max="1280" width="9.109375" style="332"/>
    <col min="1281" max="1281" width="13.5546875" style="332" customWidth="1"/>
    <col min="1282" max="1282" width="9.109375" style="332" customWidth="1"/>
    <col min="1283" max="1287" width="9.109375" style="332"/>
    <col min="1288" max="1288" width="9.109375" style="332" customWidth="1"/>
    <col min="1289" max="1289" width="27" style="332" customWidth="1"/>
    <col min="1290" max="1290" width="11.33203125" style="332" customWidth="1"/>
    <col min="1291" max="1536" width="9.109375" style="332"/>
    <col min="1537" max="1537" width="13.5546875" style="332" customWidth="1"/>
    <col min="1538" max="1538" width="9.109375" style="332" customWidth="1"/>
    <col min="1539" max="1543" width="9.109375" style="332"/>
    <col min="1544" max="1544" width="9.109375" style="332" customWidth="1"/>
    <col min="1545" max="1545" width="27" style="332" customWidth="1"/>
    <col min="1546" max="1546" width="11.33203125" style="332" customWidth="1"/>
    <col min="1547" max="1792" width="9.109375" style="332"/>
    <col min="1793" max="1793" width="13.5546875" style="332" customWidth="1"/>
    <col min="1794" max="1794" width="9.109375" style="332" customWidth="1"/>
    <col min="1795" max="1799" width="9.109375" style="332"/>
    <col min="1800" max="1800" width="9.109375" style="332" customWidth="1"/>
    <col min="1801" max="1801" width="27" style="332" customWidth="1"/>
    <col min="1802" max="1802" width="11.33203125" style="332" customWidth="1"/>
    <col min="1803" max="2048" width="9.109375" style="332"/>
    <col min="2049" max="2049" width="13.5546875" style="332" customWidth="1"/>
    <col min="2050" max="2050" width="9.109375" style="332" customWidth="1"/>
    <col min="2051" max="2055" width="9.109375" style="332"/>
    <col min="2056" max="2056" width="9.109375" style="332" customWidth="1"/>
    <col min="2057" max="2057" width="27" style="332" customWidth="1"/>
    <col min="2058" max="2058" width="11.33203125" style="332" customWidth="1"/>
    <col min="2059" max="2304" width="9.109375" style="332"/>
    <col min="2305" max="2305" width="13.5546875" style="332" customWidth="1"/>
    <col min="2306" max="2306" width="9.109375" style="332" customWidth="1"/>
    <col min="2307" max="2311" width="9.109375" style="332"/>
    <col min="2312" max="2312" width="9.109375" style="332" customWidth="1"/>
    <col min="2313" max="2313" width="27" style="332" customWidth="1"/>
    <col min="2314" max="2314" width="11.33203125" style="332" customWidth="1"/>
    <col min="2315" max="2560" width="9.109375" style="332"/>
    <col min="2561" max="2561" width="13.5546875" style="332" customWidth="1"/>
    <col min="2562" max="2562" width="9.109375" style="332" customWidth="1"/>
    <col min="2563" max="2567" width="9.109375" style="332"/>
    <col min="2568" max="2568" width="9.109375" style="332" customWidth="1"/>
    <col min="2569" max="2569" width="27" style="332" customWidth="1"/>
    <col min="2570" max="2570" width="11.33203125" style="332" customWidth="1"/>
    <col min="2571" max="2816" width="9.109375" style="332"/>
    <col min="2817" max="2817" width="13.5546875" style="332" customWidth="1"/>
    <col min="2818" max="2818" width="9.109375" style="332" customWidth="1"/>
    <col min="2819" max="2823" width="9.109375" style="332"/>
    <col min="2824" max="2824" width="9.109375" style="332" customWidth="1"/>
    <col min="2825" max="2825" width="27" style="332" customWidth="1"/>
    <col min="2826" max="2826" width="11.33203125" style="332" customWidth="1"/>
    <col min="2827" max="3072" width="9.109375" style="332"/>
    <col min="3073" max="3073" width="13.5546875" style="332" customWidth="1"/>
    <col min="3074" max="3074" width="9.109375" style="332" customWidth="1"/>
    <col min="3075" max="3079" width="9.109375" style="332"/>
    <col min="3080" max="3080" width="9.109375" style="332" customWidth="1"/>
    <col min="3081" max="3081" width="27" style="332" customWidth="1"/>
    <col min="3082" max="3082" width="11.33203125" style="332" customWidth="1"/>
    <col min="3083" max="3328" width="9.109375" style="332"/>
    <col min="3329" max="3329" width="13.5546875" style="332" customWidth="1"/>
    <col min="3330" max="3330" width="9.109375" style="332" customWidth="1"/>
    <col min="3331" max="3335" width="9.109375" style="332"/>
    <col min="3336" max="3336" width="9.109375" style="332" customWidth="1"/>
    <col min="3337" max="3337" width="27" style="332" customWidth="1"/>
    <col min="3338" max="3338" width="11.33203125" style="332" customWidth="1"/>
    <col min="3339" max="3584" width="9.109375" style="332"/>
    <col min="3585" max="3585" width="13.5546875" style="332" customWidth="1"/>
    <col min="3586" max="3586" width="9.109375" style="332" customWidth="1"/>
    <col min="3587" max="3591" width="9.109375" style="332"/>
    <col min="3592" max="3592" width="9.109375" style="332" customWidth="1"/>
    <col min="3593" max="3593" width="27" style="332" customWidth="1"/>
    <col min="3594" max="3594" width="11.33203125" style="332" customWidth="1"/>
    <col min="3595" max="3840" width="9.109375" style="332"/>
    <col min="3841" max="3841" width="13.5546875" style="332" customWidth="1"/>
    <col min="3842" max="3842" width="9.109375" style="332" customWidth="1"/>
    <col min="3843" max="3847" width="9.109375" style="332"/>
    <col min="3848" max="3848" width="9.109375" style="332" customWidth="1"/>
    <col min="3849" max="3849" width="27" style="332" customWidth="1"/>
    <col min="3850" max="3850" width="11.33203125" style="332" customWidth="1"/>
    <col min="3851" max="4096" width="9.109375" style="332"/>
    <col min="4097" max="4097" width="13.5546875" style="332" customWidth="1"/>
    <col min="4098" max="4098" width="9.109375" style="332" customWidth="1"/>
    <col min="4099" max="4103" width="9.109375" style="332"/>
    <col min="4104" max="4104" width="9.109375" style="332" customWidth="1"/>
    <col min="4105" max="4105" width="27" style="332" customWidth="1"/>
    <col min="4106" max="4106" width="11.33203125" style="332" customWidth="1"/>
    <col min="4107" max="4352" width="9.109375" style="332"/>
    <col min="4353" max="4353" width="13.5546875" style="332" customWidth="1"/>
    <col min="4354" max="4354" width="9.109375" style="332" customWidth="1"/>
    <col min="4355" max="4359" width="9.109375" style="332"/>
    <col min="4360" max="4360" width="9.109375" style="332" customWidth="1"/>
    <col min="4361" max="4361" width="27" style="332" customWidth="1"/>
    <col min="4362" max="4362" width="11.33203125" style="332" customWidth="1"/>
    <col min="4363" max="4608" width="9.109375" style="332"/>
    <col min="4609" max="4609" width="13.5546875" style="332" customWidth="1"/>
    <col min="4610" max="4610" width="9.109375" style="332" customWidth="1"/>
    <col min="4611" max="4615" width="9.109375" style="332"/>
    <col min="4616" max="4616" width="9.109375" style="332" customWidth="1"/>
    <col min="4617" max="4617" width="27" style="332" customWidth="1"/>
    <col min="4618" max="4618" width="11.33203125" style="332" customWidth="1"/>
    <col min="4619" max="4864" width="9.109375" style="332"/>
    <col min="4865" max="4865" width="13.5546875" style="332" customWidth="1"/>
    <col min="4866" max="4866" width="9.109375" style="332" customWidth="1"/>
    <col min="4867" max="4871" width="9.109375" style="332"/>
    <col min="4872" max="4872" width="9.109375" style="332" customWidth="1"/>
    <col min="4873" max="4873" width="27" style="332" customWidth="1"/>
    <col min="4874" max="4874" width="11.33203125" style="332" customWidth="1"/>
    <col min="4875" max="5120" width="9.109375" style="332"/>
    <col min="5121" max="5121" width="13.5546875" style="332" customWidth="1"/>
    <col min="5122" max="5122" width="9.109375" style="332" customWidth="1"/>
    <col min="5123" max="5127" width="9.109375" style="332"/>
    <col min="5128" max="5128" width="9.109375" style="332" customWidth="1"/>
    <col min="5129" max="5129" width="27" style="332" customWidth="1"/>
    <col min="5130" max="5130" width="11.33203125" style="332" customWidth="1"/>
    <col min="5131" max="5376" width="9.109375" style="332"/>
    <col min="5377" max="5377" width="13.5546875" style="332" customWidth="1"/>
    <col min="5378" max="5378" width="9.109375" style="332" customWidth="1"/>
    <col min="5379" max="5383" width="9.109375" style="332"/>
    <col min="5384" max="5384" width="9.109375" style="332" customWidth="1"/>
    <col min="5385" max="5385" width="27" style="332" customWidth="1"/>
    <col min="5386" max="5386" width="11.33203125" style="332" customWidth="1"/>
    <col min="5387" max="5632" width="9.109375" style="332"/>
    <col min="5633" max="5633" width="13.5546875" style="332" customWidth="1"/>
    <col min="5634" max="5634" width="9.109375" style="332" customWidth="1"/>
    <col min="5635" max="5639" width="9.109375" style="332"/>
    <col min="5640" max="5640" width="9.109375" style="332" customWidth="1"/>
    <col min="5641" max="5641" width="27" style="332" customWidth="1"/>
    <col min="5642" max="5642" width="11.33203125" style="332" customWidth="1"/>
    <col min="5643" max="5888" width="9.109375" style="332"/>
    <col min="5889" max="5889" width="13.5546875" style="332" customWidth="1"/>
    <col min="5890" max="5890" width="9.109375" style="332" customWidth="1"/>
    <col min="5891" max="5895" width="9.109375" style="332"/>
    <col min="5896" max="5896" width="9.109375" style="332" customWidth="1"/>
    <col min="5897" max="5897" width="27" style="332" customWidth="1"/>
    <col min="5898" max="5898" width="11.33203125" style="332" customWidth="1"/>
    <col min="5899" max="6144" width="9.109375" style="332"/>
    <col min="6145" max="6145" width="13.5546875" style="332" customWidth="1"/>
    <col min="6146" max="6146" width="9.109375" style="332" customWidth="1"/>
    <col min="6147" max="6151" width="9.109375" style="332"/>
    <col min="6152" max="6152" width="9.109375" style="332" customWidth="1"/>
    <col min="6153" max="6153" width="27" style="332" customWidth="1"/>
    <col min="6154" max="6154" width="11.33203125" style="332" customWidth="1"/>
    <col min="6155" max="6400" width="9.109375" style="332"/>
    <col min="6401" max="6401" width="13.5546875" style="332" customWidth="1"/>
    <col min="6402" max="6402" width="9.109375" style="332" customWidth="1"/>
    <col min="6403" max="6407" width="9.109375" style="332"/>
    <col min="6408" max="6408" width="9.109375" style="332" customWidth="1"/>
    <col min="6409" max="6409" width="27" style="332" customWidth="1"/>
    <col min="6410" max="6410" width="11.33203125" style="332" customWidth="1"/>
    <col min="6411" max="6656" width="9.109375" style="332"/>
    <col min="6657" max="6657" width="13.5546875" style="332" customWidth="1"/>
    <col min="6658" max="6658" width="9.109375" style="332" customWidth="1"/>
    <col min="6659" max="6663" width="9.109375" style="332"/>
    <col min="6664" max="6664" width="9.109375" style="332" customWidth="1"/>
    <col min="6665" max="6665" width="27" style="332" customWidth="1"/>
    <col min="6666" max="6666" width="11.33203125" style="332" customWidth="1"/>
    <col min="6667" max="6912" width="9.109375" style="332"/>
    <col min="6913" max="6913" width="13.5546875" style="332" customWidth="1"/>
    <col min="6914" max="6914" width="9.109375" style="332" customWidth="1"/>
    <col min="6915" max="6919" width="9.109375" style="332"/>
    <col min="6920" max="6920" width="9.109375" style="332" customWidth="1"/>
    <col min="6921" max="6921" width="27" style="332" customWidth="1"/>
    <col min="6922" max="6922" width="11.33203125" style="332" customWidth="1"/>
    <col min="6923" max="7168" width="9.109375" style="332"/>
    <col min="7169" max="7169" width="13.5546875" style="332" customWidth="1"/>
    <col min="7170" max="7170" width="9.109375" style="332" customWidth="1"/>
    <col min="7171" max="7175" width="9.109375" style="332"/>
    <col min="7176" max="7176" width="9.109375" style="332" customWidth="1"/>
    <col min="7177" max="7177" width="27" style="332" customWidth="1"/>
    <col min="7178" max="7178" width="11.33203125" style="332" customWidth="1"/>
    <col min="7179" max="7424" width="9.109375" style="332"/>
    <col min="7425" max="7425" width="13.5546875" style="332" customWidth="1"/>
    <col min="7426" max="7426" width="9.109375" style="332" customWidth="1"/>
    <col min="7427" max="7431" width="9.109375" style="332"/>
    <col min="7432" max="7432" width="9.109375" style="332" customWidth="1"/>
    <col min="7433" max="7433" width="27" style="332" customWidth="1"/>
    <col min="7434" max="7434" width="11.33203125" style="332" customWidth="1"/>
    <col min="7435" max="7680" width="9.109375" style="332"/>
    <col min="7681" max="7681" width="13.5546875" style="332" customWidth="1"/>
    <col min="7682" max="7682" width="9.109375" style="332" customWidth="1"/>
    <col min="7683" max="7687" width="9.109375" style="332"/>
    <col min="7688" max="7688" width="9.109375" style="332" customWidth="1"/>
    <col min="7689" max="7689" width="27" style="332" customWidth="1"/>
    <col min="7690" max="7690" width="11.33203125" style="332" customWidth="1"/>
    <col min="7691" max="7936" width="9.109375" style="332"/>
    <col min="7937" max="7937" width="13.5546875" style="332" customWidth="1"/>
    <col min="7938" max="7938" width="9.109375" style="332" customWidth="1"/>
    <col min="7939" max="7943" width="9.109375" style="332"/>
    <col min="7944" max="7944" width="9.109375" style="332" customWidth="1"/>
    <col min="7945" max="7945" width="27" style="332" customWidth="1"/>
    <col min="7946" max="7946" width="11.33203125" style="332" customWidth="1"/>
    <col min="7947" max="8192" width="9.109375" style="332"/>
    <col min="8193" max="8193" width="13.5546875" style="332" customWidth="1"/>
    <col min="8194" max="8194" width="9.109375" style="332" customWidth="1"/>
    <col min="8195" max="8199" width="9.109375" style="332"/>
    <col min="8200" max="8200" width="9.109375" style="332" customWidth="1"/>
    <col min="8201" max="8201" width="27" style="332" customWidth="1"/>
    <col min="8202" max="8202" width="11.33203125" style="332" customWidth="1"/>
    <col min="8203" max="8448" width="9.109375" style="332"/>
    <col min="8449" max="8449" width="13.5546875" style="332" customWidth="1"/>
    <col min="8450" max="8450" width="9.109375" style="332" customWidth="1"/>
    <col min="8451" max="8455" width="9.109375" style="332"/>
    <col min="8456" max="8456" width="9.109375" style="332" customWidth="1"/>
    <col min="8457" max="8457" width="27" style="332" customWidth="1"/>
    <col min="8458" max="8458" width="11.33203125" style="332" customWidth="1"/>
    <col min="8459" max="8704" width="9.109375" style="332"/>
    <col min="8705" max="8705" width="13.5546875" style="332" customWidth="1"/>
    <col min="8706" max="8706" width="9.109375" style="332" customWidth="1"/>
    <col min="8707" max="8711" width="9.109375" style="332"/>
    <col min="8712" max="8712" width="9.109375" style="332" customWidth="1"/>
    <col min="8713" max="8713" width="27" style="332" customWidth="1"/>
    <col min="8714" max="8714" width="11.33203125" style="332" customWidth="1"/>
    <col min="8715" max="8960" width="9.109375" style="332"/>
    <col min="8961" max="8961" width="13.5546875" style="332" customWidth="1"/>
    <col min="8962" max="8962" width="9.109375" style="332" customWidth="1"/>
    <col min="8963" max="8967" width="9.109375" style="332"/>
    <col min="8968" max="8968" width="9.109375" style="332" customWidth="1"/>
    <col min="8969" max="8969" width="27" style="332" customWidth="1"/>
    <col min="8970" max="8970" width="11.33203125" style="332" customWidth="1"/>
    <col min="8971" max="9216" width="9.109375" style="332"/>
    <col min="9217" max="9217" width="13.5546875" style="332" customWidth="1"/>
    <col min="9218" max="9218" width="9.109375" style="332" customWidth="1"/>
    <col min="9219" max="9223" width="9.109375" style="332"/>
    <col min="9224" max="9224" width="9.109375" style="332" customWidth="1"/>
    <col min="9225" max="9225" width="27" style="332" customWidth="1"/>
    <col min="9226" max="9226" width="11.33203125" style="332" customWidth="1"/>
    <col min="9227" max="9472" width="9.109375" style="332"/>
    <col min="9473" max="9473" width="13.5546875" style="332" customWidth="1"/>
    <col min="9474" max="9474" width="9.109375" style="332" customWidth="1"/>
    <col min="9475" max="9479" width="9.109375" style="332"/>
    <col min="9480" max="9480" width="9.109375" style="332" customWidth="1"/>
    <col min="9481" max="9481" width="27" style="332" customWidth="1"/>
    <col min="9482" max="9482" width="11.33203125" style="332" customWidth="1"/>
    <col min="9483" max="9728" width="9.109375" style="332"/>
    <col min="9729" max="9729" width="13.5546875" style="332" customWidth="1"/>
    <col min="9730" max="9730" width="9.109375" style="332" customWidth="1"/>
    <col min="9731" max="9735" width="9.109375" style="332"/>
    <col min="9736" max="9736" width="9.109375" style="332" customWidth="1"/>
    <col min="9737" max="9737" width="27" style="332" customWidth="1"/>
    <col min="9738" max="9738" width="11.33203125" style="332" customWidth="1"/>
    <col min="9739" max="9984" width="9.109375" style="332"/>
    <col min="9985" max="9985" width="13.5546875" style="332" customWidth="1"/>
    <col min="9986" max="9986" width="9.109375" style="332" customWidth="1"/>
    <col min="9987" max="9991" width="9.109375" style="332"/>
    <col min="9992" max="9992" width="9.109375" style="332" customWidth="1"/>
    <col min="9993" max="9993" width="27" style="332" customWidth="1"/>
    <col min="9994" max="9994" width="11.33203125" style="332" customWidth="1"/>
    <col min="9995" max="10240" width="9.109375" style="332"/>
    <col min="10241" max="10241" width="13.5546875" style="332" customWidth="1"/>
    <col min="10242" max="10242" width="9.109375" style="332" customWidth="1"/>
    <col min="10243" max="10247" width="9.109375" style="332"/>
    <col min="10248" max="10248" width="9.109375" style="332" customWidth="1"/>
    <col min="10249" max="10249" width="27" style="332" customWidth="1"/>
    <col min="10250" max="10250" width="11.33203125" style="332" customWidth="1"/>
    <col min="10251" max="10496" width="9.109375" style="332"/>
    <col min="10497" max="10497" width="13.5546875" style="332" customWidth="1"/>
    <col min="10498" max="10498" width="9.109375" style="332" customWidth="1"/>
    <col min="10499" max="10503" width="9.109375" style="332"/>
    <col min="10504" max="10504" width="9.109375" style="332" customWidth="1"/>
    <col min="10505" max="10505" width="27" style="332" customWidth="1"/>
    <col min="10506" max="10506" width="11.33203125" style="332" customWidth="1"/>
    <col min="10507" max="10752" width="9.109375" style="332"/>
    <col min="10753" max="10753" width="13.5546875" style="332" customWidth="1"/>
    <col min="10754" max="10754" width="9.109375" style="332" customWidth="1"/>
    <col min="10755" max="10759" width="9.109375" style="332"/>
    <col min="10760" max="10760" width="9.109375" style="332" customWidth="1"/>
    <col min="10761" max="10761" width="27" style="332" customWidth="1"/>
    <col min="10762" max="10762" width="11.33203125" style="332" customWidth="1"/>
    <col min="10763" max="11008" width="9.109375" style="332"/>
    <col min="11009" max="11009" width="13.5546875" style="332" customWidth="1"/>
    <col min="11010" max="11010" width="9.109375" style="332" customWidth="1"/>
    <col min="11011" max="11015" width="9.109375" style="332"/>
    <col min="11016" max="11016" width="9.109375" style="332" customWidth="1"/>
    <col min="11017" max="11017" width="27" style="332" customWidth="1"/>
    <col min="11018" max="11018" width="11.33203125" style="332" customWidth="1"/>
    <col min="11019" max="11264" width="9.109375" style="332"/>
    <col min="11265" max="11265" width="13.5546875" style="332" customWidth="1"/>
    <col min="11266" max="11266" width="9.109375" style="332" customWidth="1"/>
    <col min="11267" max="11271" width="9.109375" style="332"/>
    <col min="11272" max="11272" width="9.109375" style="332" customWidth="1"/>
    <col min="11273" max="11273" width="27" style="332" customWidth="1"/>
    <col min="11274" max="11274" width="11.33203125" style="332" customWidth="1"/>
    <col min="11275" max="11520" width="9.109375" style="332"/>
    <col min="11521" max="11521" width="13.5546875" style="332" customWidth="1"/>
    <col min="11522" max="11522" width="9.109375" style="332" customWidth="1"/>
    <col min="11523" max="11527" width="9.109375" style="332"/>
    <col min="11528" max="11528" width="9.109375" style="332" customWidth="1"/>
    <col min="11529" max="11529" width="27" style="332" customWidth="1"/>
    <col min="11530" max="11530" width="11.33203125" style="332" customWidth="1"/>
    <col min="11531" max="11776" width="9.109375" style="332"/>
    <col min="11777" max="11777" width="13.5546875" style="332" customWidth="1"/>
    <col min="11778" max="11778" width="9.109375" style="332" customWidth="1"/>
    <col min="11779" max="11783" width="9.109375" style="332"/>
    <col min="11784" max="11784" width="9.109375" style="332" customWidth="1"/>
    <col min="11785" max="11785" width="27" style="332" customWidth="1"/>
    <col min="11786" max="11786" width="11.33203125" style="332" customWidth="1"/>
    <col min="11787" max="12032" width="9.109375" style="332"/>
    <col min="12033" max="12033" width="13.5546875" style="332" customWidth="1"/>
    <col min="12034" max="12034" width="9.109375" style="332" customWidth="1"/>
    <col min="12035" max="12039" width="9.109375" style="332"/>
    <col min="12040" max="12040" width="9.109375" style="332" customWidth="1"/>
    <col min="12041" max="12041" width="27" style="332" customWidth="1"/>
    <col min="12042" max="12042" width="11.33203125" style="332" customWidth="1"/>
    <col min="12043" max="12288" width="9.109375" style="332"/>
    <col min="12289" max="12289" width="13.5546875" style="332" customWidth="1"/>
    <col min="12290" max="12290" width="9.109375" style="332" customWidth="1"/>
    <col min="12291" max="12295" width="9.109375" style="332"/>
    <col min="12296" max="12296" width="9.109375" style="332" customWidth="1"/>
    <col min="12297" max="12297" width="27" style="332" customWidth="1"/>
    <col min="12298" max="12298" width="11.33203125" style="332" customWidth="1"/>
    <col min="12299" max="12544" width="9.109375" style="332"/>
    <col min="12545" max="12545" width="13.5546875" style="332" customWidth="1"/>
    <col min="12546" max="12546" width="9.109375" style="332" customWidth="1"/>
    <col min="12547" max="12551" width="9.109375" style="332"/>
    <col min="12552" max="12552" width="9.109375" style="332" customWidth="1"/>
    <col min="12553" max="12553" width="27" style="332" customWidth="1"/>
    <col min="12554" max="12554" width="11.33203125" style="332" customWidth="1"/>
    <col min="12555" max="12800" width="9.109375" style="332"/>
    <col min="12801" max="12801" width="13.5546875" style="332" customWidth="1"/>
    <col min="12802" max="12802" width="9.109375" style="332" customWidth="1"/>
    <col min="12803" max="12807" width="9.109375" style="332"/>
    <col min="12808" max="12808" width="9.109375" style="332" customWidth="1"/>
    <col min="12809" max="12809" width="27" style="332" customWidth="1"/>
    <col min="12810" max="12810" width="11.33203125" style="332" customWidth="1"/>
    <col min="12811" max="13056" width="9.109375" style="332"/>
    <col min="13057" max="13057" width="13.5546875" style="332" customWidth="1"/>
    <col min="13058" max="13058" width="9.109375" style="332" customWidth="1"/>
    <col min="13059" max="13063" width="9.109375" style="332"/>
    <col min="13064" max="13064" width="9.109375" style="332" customWidth="1"/>
    <col min="13065" max="13065" width="27" style="332" customWidth="1"/>
    <col min="13066" max="13066" width="11.33203125" style="332" customWidth="1"/>
    <col min="13067" max="13312" width="9.109375" style="332"/>
    <col min="13313" max="13313" width="13.5546875" style="332" customWidth="1"/>
    <col min="13314" max="13314" width="9.109375" style="332" customWidth="1"/>
    <col min="13315" max="13319" width="9.109375" style="332"/>
    <col min="13320" max="13320" width="9.109375" style="332" customWidth="1"/>
    <col min="13321" max="13321" width="27" style="332" customWidth="1"/>
    <col min="13322" max="13322" width="11.33203125" style="332" customWidth="1"/>
    <col min="13323" max="13568" width="9.109375" style="332"/>
    <col min="13569" max="13569" width="13.5546875" style="332" customWidth="1"/>
    <col min="13570" max="13570" width="9.109375" style="332" customWidth="1"/>
    <col min="13571" max="13575" width="9.109375" style="332"/>
    <col min="13576" max="13576" width="9.109375" style="332" customWidth="1"/>
    <col min="13577" max="13577" width="27" style="332" customWidth="1"/>
    <col min="13578" max="13578" width="11.33203125" style="332" customWidth="1"/>
    <col min="13579" max="13824" width="9.109375" style="332"/>
    <col min="13825" max="13825" width="13.5546875" style="332" customWidth="1"/>
    <col min="13826" max="13826" width="9.109375" style="332" customWidth="1"/>
    <col min="13827" max="13831" width="9.109375" style="332"/>
    <col min="13832" max="13832" width="9.109375" style="332" customWidth="1"/>
    <col min="13833" max="13833" width="27" style="332" customWidth="1"/>
    <col min="13834" max="13834" width="11.33203125" style="332" customWidth="1"/>
    <col min="13835" max="14080" width="9.109375" style="332"/>
    <col min="14081" max="14081" width="13.5546875" style="332" customWidth="1"/>
    <col min="14082" max="14082" width="9.109375" style="332" customWidth="1"/>
    <col min="14083" max="14087" width="9.109375" style="332"/>
    <col min="14088" max="14088" width="9.109375" style="332" customWidth="1"/>
    <col min="14089" max="14089" width="27" style="332" customWidth="1"/>
    <col min="14090" max="14090" width="11.33203125" style="332" customWidth="1"/>
    <col min="14091" max="14336" width="9.109375" style="332"/>
    <col min="14337" max="14337" width="13.5546875" style="332" customWidth="1"/>
    <col min="14338" max="14338" width="9.109375" style="332" customWidth="1"/>
    <col min="14339" max="14343" width="9.109375" style="332"/>
    <col min="14344" max="14344" width="9.109375" style="332" customWidth="1"/>
    <col min="14345" max="14345" width="27" style="332" customWidth="1"/>
    <col min="14346" max="14346" width="11.33203125" style="332" customWidth="1"/>
    <col min="14347" max="14592" width="9.109375" style="332"/>
    <col min="14593" max="14593" width="13.5546875" style="332" customWidth="1"/>
    <col min="14594" max="14594" width="9.109375" style="332" customWidth="1"/>
    <col min="14595" max="14599" width="9.109375" style="332"/>
    <col min="14600" max="14600" width="9.109375" style="332" customWidth="1"/>
    <col min="14601" max="14601" width="27" style="332" customWidth="1"/>
    <col min="14602" max="14602" width="11.33203125" style="332" customWidth="1"/>
    <col min="14603" max="14848" width="9.109375" style="332"/>
    <col min="14849" max="14849" width="13.5546875" style="332" customWidth="1"/>
    <col min="14850" max="14850" width="9.109375" style="332" customWidth="1"/>
    <col min="14851" max="14855" width="9.109375" style="332"/>
    <col min="14856" max="14856" width="9.109375" style="332" customWidth="1"/>
    <col min="14857" max="14857" width="27" style="332" customWidth="1"/>
    <col min="14858" max="14858" width="11.33203125" style="332" customWidth="1"/>
    <col min="14859" max="15104" width="9.109375" style="332"/>
    <col min="15105" max="15105" width="13.5546875" style="332" customWidth="1"/>
    <col min="15106" max="15106" width="9.109375" style="332" customWidth="1"/>
    <col min="15107" max="15111" width="9.109375" style="332"/>
    <col min="15112" max="15112" width="9.109375" style="332" customWidth="1"/>
    <col min="15113" max="15113" width="27" style="332" customWidth="1"/>
    <col min="15114" max="15114" width="11.33203125" style="332" customWidth="1"/>
    <col min="15115" max="15360" width="9.109375" style="332"/>
    <col min="15361" max="15361" width="13.5546875" style="332" customWidth="1"/>
    <col min="15362" max="15362" width="9.109375" style="332" customWidth="1"/>
    <col min="15363" max="15367" width="9.109375" style="332"/>
    <col min="15368" max="15368" width="9.109375" style="332" customWidth="1"/>
    <col min="15369" max="15369" width="27" style="332" customWidth="1"/>
    <col min="15370" max="15370" width="11.33203125" style="332" customWidth="1"/>
    <col min="15371" max="15616" width="9.109375" style="332"/>
    <col min="15617" max="15617" width="13.5546875" style="332" customWidth="1"/>
    <col min="15618" max="15618" width="9.109375" style="332" customWidth="1"/>
    <col min="15619" max="15623" width="9.109375" style="332"/>
    <col min="15624" max="15624" width="9.109375" style="332" customWidth="1"/>
    <col min="15625" max="15625" width="27" style="332" customWidth="1"/>
    <col min="15626" max="15626" width="11.33203125" style="332" customWidth="1"/>
    <col min="15627" max="15872" width="9.109375" style="332"/>
    <col min="15873" max="15873" width="13.5546875" style="332" customWidth="1"/>
    <col min="15874" max="15874" width="9.109375" style="332" customWidth="1"/>
    <col min="15875" max="15879" width="9.109375" style="332"/>
    <col min="15880" max="15880" width="9.109375" style="332" customWidth="1"/>
    <col min="15881" max="15881" width="27" style="332" customWidth="1"/>
    <col min="15882" max="15882" width="11.33203125" style="332" customWidth="1"/>
    <col min="15883" max="16128" width="9.109375" style="332"/>
    <col min="16129" max="16129" width="13.5546875" style="332" customWidth="1"/>
    <col min="16130" max="16130" width="9.109375" style="332" customWidth="1"/>
    <col min="16131" max="16135" width="9.109375" style="332"/>
    <col min="16136" max="16136" width="9.109375" style="332" customWidth="1"/>
    <col min="16137" max="16137" width="27" style="332" customWidth="1"/>
    <col min="16138" max="16138" width="11.33203125" style="332" customWidth="1"/>
    <col min="16139" max="16384" width="9.109375" style="332"/>
  </cols>
  <sheetData>
    <row r="1" spans="1:12" ht="17.25" customHeight="1" x14ac:dyDescent="0.3"/>
    <row r="2" spans="1:12" ht="17.25" customHeight="1" x14ac:dyDescent="0.35">
      <c r="A2" s="333" t="s">
        <v>322</v>
      </c>
      <c r="B2" s="333"/>
      <c r="C2" s="333"/>
      <c r="D2" s="333"/>
      <c r="E2" s="334"/>
      <c r="F2" s="334"/>
      <c r="G2" s="334"/>
      <c r="H2" s="334"/>
      <c r="I2" s="334"/>
    </row>
    <row r="3" spans="1:12" ht="17.25" customHeight="1" x14ac:dyDescent="0.35">
      <c r="A3" s="334"/>
      <c r="B3" s="333" t="s">
        <v>323</v>
      </c>
      <c r="C3" s="333"/>
      <c r="D3" s="333"/>
      <c r="E3" s="333"/>
      <c r="F3" s="333"/>
      <c r="G3" s="333"/>
      <c r="H3" s="333"/>
      <c r="I3" s="333"/>
    </row>
    <row r="4" spans="1:12" ht="17.25" customHeight="1" x14ac:dyDescent="0.35">
      <c r="A4" s="334"/>
      <c r="B4" s="333"/>
      <c r="C4" s="333"/>
      <c r="D4" s="333"/>
      <c r="E4" s="333"/>
      <c r="F4" s="333"/>
      <c r="G4" s="333"/>
      <c r="H4" s="333"/>
      <c r="I4" s="333"/>
    </row>
    <row r="5" spans="1:12" ht="17.25" customHeight="1" x14ac:dyDescent="0.3"/>
    <row r="6" spans="1:12" ht="17.25" customHeight="1" x14ac:dyDescent="0.3">
      <c r="A6" s="333" t="s">
        <v>324</v>
      </c>
      <c r="B6" s="333"/>
      <c r="C6" s="333"/>
    </row>
    <row r="7" spans="1:12" ht="17.25" customHeight="1" x14ac:dyDescent="0.3">
      <c r="A7" s="333"/>
      <c r="B7" s="333" t="s">
        <v>325</v>
      </c>
      <c r="C7" s="333"/>
      <c r="D7" s="333"/>
      <c r="E7" s="333"/>
      <c r="F7" s="333"/>
      <c r="G7" s="333"/>
      <c r="H7" s="333"/>
      <c r="I7" s="333"/>
      <c r="J7" s="333"/>
    </row>
    <row r="8" spans="1:12" ht="17.25" customHeight="1" x14ac:dyDescent="0.3">
      <c r="A8" s="333"/>
      <c r="B8" s="335" t="s">
        <v>326</v>
      </c>
      <c r="C8" s="335"/>
      <c r="D8" s="335"/>
      <c r="E8" s="335"/>
      <c r="F8" s="335"/>
      <c r="G8" s="335"/>
      <c r="H8" s="335"/>
      <c r="I8" s="335"/>
      <c r="J8" s="335"/>
    </row>
    <row r="9" spans="1:12" ht="17.25" customHeight="1" x14ac:dyDescent="0.3">
      <c r="A9" s="333"/>
      <c r="B9" s="335" t="s">
        <v>327</v>
      </c>
      <c r="C9" s="335"/>
      <c r="D9" s="335"/>
      <c r="E9" s="335"/>
      <c r="F9" s="335"/>
      <c r="G9" s="335"/>
      <c r="H9" s="335"/>
      <c r="I9" s="335"/>
      <c r="J9" s="335"/>
    </row>
    <row r="10" spans="1:12" ht="17.25" customHeight="1" x14ac:dyDescent="0.35">
      <c r="A10" s="334"/>
      <c r="B10" s="336"/>
      <c r="C10" s="336"/>
      <c r="D10" s="336"/>
      <c r="E10" s="336"/>
      <c r="F10" s="336"/>
      <c r="G10" s="336"/>
      <c r="H10" s="336"/>
      <c r="I10" s="336"/>
    </row>
    <row r="11" spans="1:12" ht="17.25" customHeight="1" x14ac:dyDescent="0.3">
      <c r="A11" s="333" t="s">
        <v>328</v>
      </c>
      <c r="B11" s="333"/>
      <c r="C11" s="333"/>
      <c r="D11" s="336"/>
      <c r="E11" s="336"/>
      <c r="F11" s="336"/>
      <c r="G11" s="336"/>
      <c r="H11" s="336"/>
      <c r="I11" s="336"/>
    </row>
    <row r="12" spans="1:12" ht="17.25" customHeight="1" x14ac:dyDescent="0.3">
      <c r="A12" s="335"/>
      <c r="B12" s="333" t="s">
        <v>329</v>
      </c>
      <c r="C12" s="335"/>
      <c r="D12" s="335"/>
      <c r="E12" s="335"/>
      <c r="F12" s="335"/>
      <c r="G12" s="335"/>
      <c r="H12" s="335"/>
      <c r="I12" s="335"/>
      <c r="J12" s="335"/>
      <c r="K12" s="337"/>
      <c r="L12" s="337"/>
    </row>
    <row r="13" spans="1:12" ht="17.25" customHeight="1" x14ac:dyDescent="0.3">
      <c r="A13" s="333"/>
      <c r="B13" s="335" t="s">
        <v>330</v>
      </c>
      <c r="C13" s="335"/>
      <c r="D13" s="335"/>
      <c r="E13" s="335"/>
      <c r="F13" s="335"/>
      <c r="G13" s="335"/>
      <c r="H13" s="335"/>
      <c r="I13" s="335"/>
      <c r="J13" s="335"/>
    </row>
    <row r="14" spans="1:12" ht="17.25" customHeight="1" x14ac:dyDescent="0.3">
      <c r="A14" s="333"/>
      <c r="B14" s="335" t="s">
        <v>331</v>
      </c>
      <c r="C14" s="335"/>
      <c r="D14" s="335"/>
      <c r="E14" s="335"/>
      <c r="F14" s="335"/>
      <c r="G14" s="335"/>
      <c r="H14" s="335"/>
      <c r="I14" s="335"/>
      <c r="J14" s="335"/>
    </row>
    <row r="15" spans="1:12" ht="17.25" customHeight="1" x14ac:dyDescent="0.3">
      <c r="B15" s="338" t="s">
        <v>332</v>
      </c>
      <c r="C15" s="338"/>
      <c r="D15" s="338"/>
      <c r="E15" s="338"/>
      <c r="F15" s="338"/>
      <c r="G15" s="338"/>
      <c r="H15" s="338"/>
      <c r="I15" s="338"/>
      <c r="J15" s="338"/>
    </row>
    <row r="16" spans="1:12" ht="17.25" customHeight="1" x14ac:dyDescent="0.35">
      <c r="A16" s="334"/>
      <c r="B16" s="336"/>
      <c r="C16" s="336"/>
      <c r="D16" s="336"/>
      <c r="E16" s="336"/>
      <c r="F16" s="336"/>
      <c r="G16" s="336"/>
      <c r="H16" s="336"/>
      <c r="I16" s="336"/>
    </row>
    <row r="17" spans="1:10" ht="17.25" customHeight="1" x14ac:dyDescent="0.3">
      <c r="A17" s="333" t="s">
        <v>333</v>
      </c>
      <c r="B17" s="333"/>
      <c r="C17" s="336"/>
      <c r="D17" s="336"/>
      <c r="E17" s="336"/>
      <c r="F17" s="336"/>
      <c r="G17" s="336"/>
      <c r="H17" s="336"/>
      <c r="I17" s="336"/>
    </row>
    <row r="18" spans="1:10" ht="17.25" customHeight="1" x14ac:dyDescent="0.3">
      <c r="A18" s="333"/>
      <c r="B18" s="333" t="s">
        <v>334</v>
      </c>
      <c r="C18" s="333"/>
      <c r="D18" s="333"/>
      <c r="E18" s="333"/>
      <c r="F18" s="333"/>
      <c r="G18" s="333"/>
      <c r="H18" s="333"/>
      <c r="I18" s="333"/>
      <c r="J18" s="333"/>
    </row>
    <row r="19" spans="1:10" ht="17.25" customHeight="1" x14ac:dyDescent="0.3">
      <c r="A19" s="333"/>
      <c r="B19" s="335" t="s">
        <v>335</v>
      </c>
      <c r="C19" s="335"/>
      <c r="D19" s="335"/>
      <c r="E19" s="335"/>
      <c r="F19" s="335"/>
      <c r="G19" s="335"/>
      <c r="H19" s="335"/>
      <c r="I19" s="335"/>
      <c r="J19" s="335"/>
    </row>
    <row r="20" spans="1:10" ht="17.25" customHeight="1" x14ac:dyDescent="0.3">
      <c r="A20" s="333"/>
      <c r="B20" s="335" t="s">
        <v>336</v>
      </c>
      <c r="C20" s="335"/>
      <c r="D20" s="335"/>
      <c r="E20" s="335"/>
      <c r="F20" s="335"/>
      <c r="G20" s="335"/>
      <c r="H20" s="335"/>
      <c r="I20" s="335"/>
      <c r="J20" s="335"/>
    </row>
    <row r="21" spans="1:10" ht="17.25" customHeight="1" x14ac:dyDescent="0.35">
      <c r="A21" s="334"/>
      <c r="B21" s="336"/>
      <c r="C21" s="336"/>
      <c r="D21" s="336"/>
      <c r="E21" s="336"/>
      <c r="F21" s="336"/>
      <c r="G21" s="336"/>
      <c r="H21" s="336"/>
      <c r="I21" s="336"/>
    </row>
    <row r="22" spans="1:10" ht="17.25" customHeight="1" x14ac:dyDescent="0.35">
      <c r="A22" s="334"/>
      <c r="B22" s="336"/>
      <c r="C22" s="336"/>
      <c r="D22" s="336"/>
      <c r="E22" s="336"/>
      <c r="F22" s="336"/>
      <c r="G22" s="336"/>
      <c r="H22" s="336"/>
      <c r="I22" s="336"/>
    </row>
    <row r="23" spans="1:10" ht="17.25" customHeight="1" x14ac:dyDescent="0.3">
      <c r="A23" s="333" t="s">
        <v>337</v>
      </c>
      <c r="B23" s="333"/>
      <c r="C23" s="333"/>
      <c r="D23" s="336"/>
      <c r="E23" s="336"/>
      <c r="F23" s="336"/>
      <c r="G23" s="336"/>
      <c r="H23" s="336"/>
      <c r="I23" s="336"/>
    </row>
    <row r="24" spans="1:10" ht="17.25" customHeight="1" x14ac:dyDescent="0.3">
      <c r="A24" s="333"/>
      <c r="B24" s="333" t="s">
        <v>338</v>
      </c>
      <c r="C24" s="333"/>
      <c r="D24" s="333"/>
      <c r="E24" s="333"/>
      <c r="F24" s="333"/>
      <c r="G24" s="333"/>
      <c r="H24" s="333"/>
      <c r="I24" s="333"/>
      <c r="J24" s="333"/>
    </row>
    <row r="25" spans="1:10" ht="17.25" customHeight="1" x14ac:dyDescent="0.3">
      <c r="A25" s="333"/>
      <c r="B25" s="335" t="s">
        <v>339</v>
      </c>
      <c r="C25" s="335"/>
      <c r="D25" s="335"/>
      <c r="E25" s="335"/>
      <c r="F25" s="335"/>
      <c r="G25" s="335"/>
      <c r="H25" s="335"/>
      <c r="I25" s="335"/>
      <c r="J25" s="335"/>
    </row>
    <row r="26" spans="1:10" ht="17.25" customHeight="1" x14ac:dyDescent="0.3">
      <c r="A26" s="333"/>
      <c r="B26" s="335" t="s">
        <v>340</v>
      </c>
      <c r="C26" s="335"/>
      <c r="D26" s="335"/>
      <c r="E26" s="335"/>
      <c r="F26" s="335"/>
      <c r="G26" s="335"/>
      <c r="H26" s="335"/>
      <c r="I26" s="335"/>
      <c r="J26" s="335"/>
    </row>
    <row r="27" spans="1:10" ht="17.25" customHeight="1" x14ac:dyDescent="0.3">
      <c r="B27" s="338" t="s">
        <v>341</v>
      </c>
      <c r="C27" s="338"/>
      <c r="D27" s="338"/>
      <c r="E27" s="338"/>
      <c r="F27" s="338"/>
      <c r="G27" s="338"/>
      <c r="H27" s="338"/>
      <c r="I27" s="338"/>
      <c r="J27" s="338"/>
    </row>
    <row r="28" spans="1:10" ht="17.25" customHeight="1" x14ac:dyDescent="0.35">
      <c r="A28" s="334"/>
      <c r="B28" s="336"/>
      <c r="C28" s="336"/>
      <c r="D28" s="336"/>
      <c r="E28" s="336"/>
      <c r="F28" s="336"/>
      <c r="G28" s="336"/>
      <c r="H28" s="336"/>
      <c r="I28" s="336"/>
    </row>
    <row r="29" spans="1:10" ht="17.25" customHeight="1" x14ac:dyDescent="0.35">
      <c r="A29" s="334"/>
      <c r="B29" s="336"/>
      <c r="C29" s="336"/>
      <c r="D29" s="336"/>
      <c r="E29" s="336"/>
      <c r="F29" s="336"/>
      <c r="G29" s="336"/>
      <c r="H29" s="336"/>
      <c r="I29" s="336"/>
    </row>
    <row r="30" spans="1:10" ht="17.25" customHeight="1" x14ac:dyDescent="0.35">
      <c r="A30" s="339" t="s">
        <v>342</v>
      </c>
      <c r="B30" s="339"/>
      <c r="C30" s="339"/>
      <c r="D30" s="339"/>
      <c r="E30" s="334"/>
      <c r="F30" s="334"/>
      <c r="G30" s="334"/>
      <c r="H30" s="334"/>
      <c r="I30" s="334"/>
    </row>
    <row r="31" spans="1:10" ht="17.25" customHeight="1" x14ac:dyDescent="0.35">
      <c r="A31" s="334"/>
      <c r="B31" s="340" t="s">
        <v>343</v>
      </c>
      <c r="C31" s="340"/>
      <c r="D31" s="340"/>
      <c r="E31" s="340"/>
      <c r="F31" s="340"/>
      <c r="G31" s="340"/>
      <c r="H31" s="340"/>
      <c r="I31" s="340"/>
      <c r="J31" s="340"/>
    </row>
    <row r="32" spans="1:10" ht="17.25" customHeight="1" x14ac:dyDescent="0.35">
      <c r="A32" s="334"/>
      <c r="B32" s="341" t="s">
        <v>344</v>
      </c>
      <c r="C32" s="341"/>
      <c r="D32" s="341"/>
      <c r="E32" s="341"/>
      <c r="F32" s="341"/>
      <c r="G32" s="341"/>
      <c r="H32" s="341"/>
      <c r="I32" s="341"/>
      <c r="J32" s="341"/>
    </row>
    <row r="33" spans="1:10" ht="17.25" customHeight="1" x14ac:dyDescent="0.35">
      <c r="A33" s="334"/>
      <c r="B33" s="341"/>
      <c r="C33" s="341"/>
      <c r="D33" s="334"/>
      <c r="E33" s="334"/>
      <c r="F33" s="334"/>
      <c r="G33" s="334"/>
      <c r="H33" s="334"/>
      <c r="I33" s="334"/>
    </row>
    <row r="34" spans="1:10" ht="17.25" customHeight="1" x14ac:dyDescent="0.3"/>
    <row r="35" spans="1:10" ht="17.25" customHeight="1" x14ac:dyDescent="0.35">
      <c r="A35" s="333" t="s">
        <v>345</v>
      </c>
      <c r="B35" s="333"/>
      <c r="C35" s="333"/>
      <c r="D35" s="334"/>
      <c r="E35" s="334"/>
      <c r="F35" s="334"/>
      <c r="G35" s="334"/>
      <c r="H35" s="334"/>
      <c r="I35" s="334"/>
    </row>
    <row r="36" spans="1:10" ht="17.25" customHeight="1" x14ac:dyDescent="0.35">
      <c r="A36" s="334"/>
      <c r="B36" s="342" t="s">
        <v>346</v>
      </c>
      <c r="C36" s="342"/>
      <c r="D36" s="342"/>
      <c r="E36" s="342"/>
      <c r="F36" s="342"/>
      <c r="G36" s="342"/>
      <c r="H36" s="342"/>
      <c r="I36" s="342"/>
      <c r="J36" s="342"/>
    </row>
    <row r="37" spans="1:10" ht="17.25" customHeight="1" x14ac:dyDescent="0.35">
      <c r="A37" s="334"/>
      <c r="B37" s="335" t="s">
        <v>347</v>
      </c>
      <c r="C37" s="335"/>
      <c r="D37" s="335"/>
      <c r="E37" s="335"/>
      <c r="F37" s="335"/>
      <c r="G37" s="335"/>
      <c r="H37" s="335"/>
      <c r="I37" s="335"/>
      <c r="J37" s="335"/>
    </row>
    <row r="38" spans="1:10" ht="17.25" customHeight="1" x14ac:dyDescent="0.35">
      <c r="A38" s="334"/>
      <c r="B38" s="335"/>
      <c r="C38" s="335"/>
      <c r="D38" s="335"/>
      <c r="E38" s="335"/>
      <c r="F38" s="334"/>
      <c r="G38" s="334"/>
      <c r="H38" s="334"/>
      <c r="I38" s="334"/>
    </row>
    <row r="39" spans="1:10" ht="17.25" customHeight="1" x14ac:dyDescent="0.3"/>
    <row r="40" spans="1:10" ht="17.25" customHeight="1" x14ac:dyDescent="0.35">
      <c r="A40" s="333" t="s">
        <v>348</v>
      </c>
      <c r="B40" s="333"/>
      <c r="C40" s="334"/>
      <c r="D40" s="334"/>
      <c r="E40" s="334"/>
      <c r="F40" s="334"/>
      <c r="G40" s="334"/>
      <c r="H40" s="334"/>
      <c r="I40" s="334"/>
    </row>
    <row r="41" spans="1:10" ht="17.25" customHeight="1" x14ac:dyDescent="0.35">
      <c r="A41" s="334"/>
      <c r="B41" s="333" t="s">
        <v>349</v>
      </c>
      <c r="C41" s="333"/>
      <c r="D41" s="333"/>
      <c r="E41" s="333"/>
      <c r="F41" s="333"/>
      <c r="G41" s="333"/>
      <c r="H41" s="334"/>
      <c r="I41" s="334"/>
    </row>
    <row r="42" spans="1:10" ht="17.25" customHeight="1" x14ac:dyDescent="0.35">
      <c r="A42" s="334"/>
      <c r="B42" s="333"/>
      <c r="C42" s="333"/>
      <c r="D42" s="333"/>
      <c r="E42" s="333"/>
      <c r="F42" s="334"/>
      <c r="G42" s="334"/>
      <c r="H42" s="334"/>
      <c r="I42" s="334"/>
    </row>
    <row r="43" spans="1:10" ht="17.25" customHeight="1" x14ac:dyDescent="0.35">
      <c r="A43" s="334"/>
      <c r="B43" s="335" t="s">
        <v>350</v>
      </c>
      <c r="C43" s="335"/>
      <c r="D43" s="335"/>
      <c r="E43" s="335"/>
      <c r="F43" s="335"/>
      <c r="G43" s="335"/>
      <c r="H43" s="335"/>
      <c r="I43" s="335"/>
      <c r="J43" s="335"/>
    </row>
    <row r="44" spans="1:10" ht="17.25" customHeight="1" x14ac:dyDescent="0.35">
      <c r="A44" s="334"/>
      <c r="B44" s="335" t="s">
        <v>351</v>
      </c>
      <c r="C44" s="335"/>
      <c r="D44" s="335"/>
      <c r="E44" s="335"/>
      <c r="F44" s="335"/>
      <c r="G44" s="335"/>
      <c r="H44" s="335"/>
      <c r="I44" s="335"/>
      <c r="J44" s="335"/>
    </row>
    <row r="45" spans="1:10" ht="17.25" customHeight="1" x14ac:dyDescent="0.35">
      <c r="A45" s="334"/>
      <c r="B45" s="335" t="s">
        <v>352</v>
      </c>
      <c r="C45" s="335"/>
      <c r="D45" s="335"/>
      <c r="E45" s="335"/>
      <c r="F45" s="335"/>
      <c r="G45" s="335"/>
      <c r="H45" s="335"/>
      <c r="I45" s="335"/>
      <c r="J45" s="335"/>
    </row>
    <row r="46" spans="1:10" ht="17.25" customHeight="1" x14ac:dyDescent="0.3">
      <c r="B46" s="343"/>
      <c r="C46" s="343"/>
      <c r="D46" s="343"/>
      <c r="E46" s="343"/>
      <c r="F46" s="343"/>
      <c r="G46" s="343"/>
      <c r="H46" s="343"/>
      <c r="I46" s="343"/>
      <c r="J46" s="343"/>
    </row>
    <row r="47" spans="1:10" ht="17.25" customHeight="1" x14ac:dyDescent="0.3"/>
    <row r="48" spans="1:10" ht="17.25" customHeight="1" x14ac:dyDescent="0.3"/>
    <row r="49" ht="17.25" customHeight="1" x14ac:dyDescent="0.3"/>
    <row r="50" ht="17.25" customHeigh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13 REGIONES</vt:lpstr>
      <vt:lpstr>REGIONES Y PRECINTOS</vt:lpstr>
      <vt:lpstr>DELITOS Y MESES</vt:lpstr>
      <vt:lpstr>MUNICIPIOS</vt:lpstr>
      <vt:lpstr>TRIMESTRE</vt:lpstr>
      <vt:lpstr>EDAD &amp; SEXO(TOTAL)</vt:lpstr>
      <vt:lpstr>MOTIVO Y SEXO</vt:lpstr>
      <vt:lpstr>CONTACTO</vt:lpstr>
      <vt:lpstr>DEFINICIÓN DELITOS TIPO I</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POLICIA DE P.R.</dc:creator>
  <cp:keywords/>
  <dc:description/>
  <cp:lastModifiedBy>Francisco Pesante</cp:lastModifiedBy>
  <cp:revision/>
  <dcterms:created xsi:type="dcterms:W3CDTF">2003-09-16T19:36:09Z</dcterms:created>
  <dcterms:modified xsi:type="dcterms:W3CDTF">2016-10-11T14:35:54Z</dcterms:modified>
  <cp:category/>
  <cp:contentStatus/>
</cp:coreProperties>
</file>