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mc:AlternateContent xmlns:mc="http://schemas.openxmlformats.org/markup-compatibility/2006">
    <mc:Choice Requires="x15">
      <x15ac:absPath xmlns:x15ac="http://schemas.microsoft.com/office/spreadsheetml/2010/11/ac" url="https://d.docs.live.net/dd34d5888c32b792/Documents(1)/My random docs/CV/Projects/"/>
    </mc:Choice>
  </mc:AlternateContent>
  <xr:revisionPtr revIDLastSave="65" documentId="8_{C397EEA6-9852-42EA-BCD7-04CCA89BDFC0}" xr6:coauthVersionLast="47" xr6:coauthVersionMax="47" xr10:uidLastSave="{B99EAFB3-6EF5-4845-9E9F-5337DF7499AA}"/>
  <bookViews>
    <workbookView xWindow="-120" yWindow="-120" windowWidth="29040" windowHeight="15720" xr2:uid="{00000000-000D-0000-FFFF-FFFF00000000}"/>
  </bookViews>
  <sheets>
    <sheet name="Linear Regression" sheetId="5" r:id="rId1"/>
    <sheet name="Principle Component Analysis" sheetId="3" r:id="rId2"/>
    <sheet name="Decision Tree Calculation" sheetId="6" r:id="rId3"/>
    <sheet name="Logistic Model Evaluation" sheetId="10" r:id="rId4"/>
    <sheet name="Vector Prediction Decision Tree" sheetId="11" r:id="rId5"/>
    <sheet name="K-Fold Cross-Validation" sheetId="7" r:id="rId6"/>
    <sheet name="Logistic Regression" sheetId="8" r:id="rId7"/>
    <sheet name="K-Nearest Neighbors" sheetId="12" r:id="rId8"/>
  </sheets>
  <externalReferences>
    <externalReference r:id="rId9"/>
    <externalReference r:id="rId10"/>
  </externalReferences>
  <definedNames>
    <definedName name="solver_adj" localSheetId="5" hidden="1">'K-Fold Cross-Validation'!$L$152:$L$154</definedName>
    <definedName name="solver_adj" localSheetId="6" hidden="1">'Logistic Regression'!$K$5:$K$7</definedName>
    <definedName name="solver_cvg" localSheetId="5" hidden="1">0.0001</definedName>
    <definedName name="solver_cvg" localSheetId="6" hidden="1">0.0001</definedName>
    <definedName name="solver_drv" localSheetId="5" hidden="1">2</definedName>
    <definedName name="solver_drv" localSheetId="6" hidden="1">1</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2</definedName>
    <definedName name="solver_neg" localSheetId="6" hidden="1">2</definedName>
    <definedName name="solver_nod" localSheetId="5" hidden="1">2147483647</definedName>
    <definedName name="solver_nod" localSheetId="6" hidden="1">2147483647</definedName>
    <definedName name="solver_num" localSheetId="5" hidden="1">0</definedName>
    <definedName name="solver_num" localSheetId="6" hidden="1">0</definedName>
    <definedName name="solver_nwt" localSheetId="5" hidden="1">1</definedName>
    <definedName name="solver_nwt" localSheetId="6" hidden="1">1</definedName>
    <definedName name="solver_opt" localSheetId="5" hidden="1">'K-Fold Cross-Validation'!$I$152</definedName>
    <definedName name="solver_opt" localSheetId="6" hidden="1">'Logistic Regression'!$H$5</definedName>
    <definedName name="solver_pre" localSheetId="5" hidden="1">0.000001</definedName>
    <definedName name="solver_pre" localSheetId="6" hidden="1">0.000001</definedName>
    <definedName name="solver_rbv" localSheetId="5" hidden="1">2</definedName>
    <definedName name="solver_rbv" localSheetId="6" hidden="1">1</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1</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1</definedName>
    <definedName name="solver_typ" localSheetId="6" hidden="1">1</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2" l="1"/>
  <c r="D17" i="12"/>
  <c r="D16" i="12"/>
  <c r="E16" i="12" s="1"/>
  <c r="D15" i="12"/>
  <c r="E15" i="12" s="1"/>
  <c r="D14" i="12"/>
  <c r="E14" i="12" s="1"/>
  <c r="D13" i="12"/>
  <c r="E13" i="12" s="1"/>
  <c r="D12" i="12"/>
  <c r="E12" i="12" s="1"/>
  <c r="D11" i="12"/>
  <c r="E11" i="12" s="1"/>
  <c r="D10" i="12"/>
  <c r="E10" i="12" s="1"/>
  <c r="D9" i="12"/>
  <c r="E9" i="12" s="1"/>
  <c r="D8" i="12"/>
  <c r="E8" i="12" s="1"/>
  <c r="C21" i="12" s="1"/>
  <c r="I179" i="11" l="1"/>
  <c r="I180" i="11" s="1"/>
  <c r="G179" i="11"/>
  <c r="B177" i="11"/>
  <c r="U164" i="11"/>
  <c r="U165" i="11" s="1"/>
  <c r="S164" i="11"/>
  <c r="N164" i="11"/>
  <c r="I164" i="11"/>
  <c r="I165" i="11" s="1"/>
  <c r="G164" i="11"/>
  <c r="B164" i="11"/>
  <c r="N163" i="11"/>
  <c r="B163" i="11"/>
  <c r="N162" i="11"/>
  <c r="B162" i="11"/>
  <c r="I147" i="11"/>
  <c r="I148" i="11" s="1"/>
  <c r="G147" i="11"/>
  <c r="G148" i="11" s="1"/>
  <c r="N141" i="11"/>
  <c r="B141" i="11"/>
  <c r="U140" i="11"/>
  <c r="S140" i="11"/>
  <c r="S141" i="11" s="1"/>
  <c r="O139" i="11" s="1"/>
  <c r="N140" i="11"/>
  <c r="I140" i="11"/>
  <c r="G140" i="11"/>
  <c r="G141" i="11" s="1"/>
  <c r="C138" i="11" s="1"/>
  <c r="B140" i="11"/>
  <c r="U139" i="11"/>
  <c r="S139" i="11"/>
  <c r="N139" i="11"/>
  <c r="I139" i="11"/>
  <c r="G139" i="11"/>
  <c r="B139" i="11"/>
  <c r="N138" i="11"/>
  <c r="B138" i="11"/>
  <c r="N137" i="11"/>
  <c r="B137" i="11"/>
  <c r="Z120" i="11"/>
  <c r="U120" i="11"/>
  <c r="U121" i="11" s="1"/>
  <c r="S120" i="11"/>
  <c r="N120" i="11"/>
  <c r="B120" i="11"/>
  <c r="Z119" i="11"/>
  <c r="N119" i="11"/>
  <c r="B119" i="11"/>
  <c r="Z118" i="11"/>
  <c r="N118" i="11"/>
  <c r="B118" i="11"/>
  <c r="Z117" i="11"/>
  <c r="N117" i="11"/>
  <c r="B117" i="11"/>
  <c r="Z116" i="11"/>
  <c r="N116" i="11"/>
  <c r="B116" i="11"/>
  <c r="Z115" i="11"/>
  <c r="N115" i="11"/>
  <c r="B115" i="11"/>
  <c r="Z114" i="11"/>
  <c r="N114" i="11"/>
  <c r="B114" i="11"/>
  <c r="Z113" i="11"/>
  <c r="N113" i="11"/>
  <c r="G113" i="11"/>
  <c r="B113" i="11"/>
  <c r="AG112" i="11"/>
  <c r="AG113" i="11" s="1"/>
  <c r="AE112" i="11"/>
  <c r="AE113" i="11" s="1"/>
  <c r="AE114" i="11" s="1"/>
  <c r="Z112" i="11"/>
  <c r="U112" i="11"/>
  <c r="U113" i="11" s="1"/>
  <c r="S112" i="11"/>
  <c r="S113" i="11" s="1"/>
  <c r="S114" i="11" s="1"/>
  <c r="O113" i="11" s="1"/>
  <c r="N112" i="11"/>
  <c r="I112" i="11"/>
  <c r="G112" i="11"/>
  <c r="B112" i="11"/>
  <c r="Z111" i="11"/>
  <c r="N111" i="11"/>
  <c r="B111" i="11"/>
  <c r="Z110" i="11"/>
  <c r="N110" i="11"/>
  <c r="B110" i="11"/>
  <c r="U85" i="11"/>
  <c r="U86" i="11" s="1"/>
  <c r="S85" i="11"/>
  <c r="I85" i="11"/>
  <c r="I86" i="11" s="1"/>
  <c r="G85" i="11"/>
  <c r="N83" i="11"/>
  <c r="B83" i="11"/>
  <c r="I70" i="11"/>
  <c r="I71" i="11" s="1"/>
  <c r="G70" i="11"/>
  <c r="U62" i="11"/>
  <c r="U63" i="11" s="1"/>
  <c r="S62" i="11"/>
  <c r="N62" i="11"/>
  <c r="I62" i="11"/>
  <c r="I63" i="11" s="1"/>
  <c r="G62" i="11"/>
  <c r="B62" i="11"/>
  <c r="N61" i="11"/>
  <c r="B61" i="11"/>
  <c r="N60" i="11"/>
  <c r="B60" i="11"/>
  <c r="Z47" i="11"/>
  <c r="N47" i="11"/>
  <c r="B47" i="11"/>
  <c r="Z46" i="11"/>
  <c r="N46" i="11"/>
  <c r="B46" i="11"/>
  <c r="Z45" i="11"/>
  <c r="N45" i="11"/>
  <c r="B45" i="11"/>
  <c r="Z44" i="11"/>
  <c r="U44" i="11"/>
  <c r="S44" i="11"/>
  <c r="S45" i="11" s="1"/>
  <c r="O43" i="11" s="1"/>
  <c r="N44" i="11"/>
  <c r="I44" i="11"/>
  <c r="B44" i="11"/>
  <c r="Z43" i="11"/>
  <c r="U43" i="11"/>
  <c r="S43" i="11"/>
  <c r="N43" i="11"/>
  <c r="I43" i="11"/>
  <c r="G43" i="11"/>
  <c r="G44" i="11" s="1"/>
  <c r="G45" i="11" s="1"/>
  <c r="C42" i="11" s="1"/>
  <c r="B43" i="11"/>
  <c r="Z42" i="11"/>
  <c r="N42" i="11"/>
  <c r="B42" i="11"/>
  <c r="Z41" i="11"/>
  <c r="N41" i="11"/>
  <c r="B41" i="11"/>
  <c r="Z40" i="11"/>
  <c r="N40" i="11"/>
  <c r="B40" i="11"/>
  <c r="Z39" i="11"/>
  <c r="N39" i="11"/>
  <c r="B39" i="11"/>
  <c r="Z38" i="11"/>
  <c r="N38" i="11"/>
  <c r="B38" i="11"/>
  <c r="Z37" i="11"/>
  <c r="N37" i="11"/>
  <c r="B37" i="11"/>
  <c r="AG36" i="11"/>
  <c r="AE36" i="11"/>
  <c r="AE37" i="11" s="1"/>
  <c r="AA40" i="11" s="1"/>
  <c r="Z36" i="11"/>
  <c r="U36" i="11"/>
  <c r="S36" i="11"/>
  <c r="S37" i="11" s="1"/>
  <c r="O38" i="11" s="1"/>
  <c r="N36" i="11"/>
  <c r="B36" i="11"/>
  <c r="AG35" i="11"/>
  <c r="AE35" i="11"/>
  <c r="Z35" i="11"/>
  <c r="U35" i="11"/>
  <c r="S35" i="11"/>
  <c r="N35" i="11"/>
  <c r="I35" i="11"/>
  <c r="I36" i="11" s="1"/>
  <c r="G35" i="11"/>
  <c r="G36" i="11" s="1"/>
  <c r="G37" i="11" s="1"/>
  <c r="C36" i="11" s="1"/>
  <c r="B35" i="11"/>
  <c r="Z34" i="11"/>
  <c r="N34" i="11"/>
  <c r="B34" i="11"/>
  <c r="Z33" i="11"/>
  <c r="N33" i="11"/>
  <c r="B33" i="11"/>
  <c r="G181" i="11" l="1"/>
  <c r="S86" i="11"/>
  <c r="S87" i="11" s="1"/>
  <c r="G149" i="11"/>
  <c r="C140" i="11" s="1"/>
  <c r="S121" i="11"/>
  <c r="S122" i="11" s="1"/>
  <c r="O117" i="11" s="1"/>
  <c r="G86" i="11"/>
  <c r="G87" i="11" s="1"/>
  <c r="G165" i="11"/>
  <c r="G166" i="11" s="1"/>
  <c r="C163" i="11" s="1"/>
  <c r="G63" i="11"/>
  <c r="G64" i="11" s="1"/>
  <c r="C61" i="11" s="1"/>
  <c r="I113" i="11"/>
  <c r="G114" i="11" s="1"/>
  <c r="C115" i="11" s="1"/>
  <c r="S165" i="11"/>
  <c r="S166" i="11" s="1"/>
  <c r="O163" i="11" s="1"/>
  <c r="S63" i="11"/>
  <c r="S64" i="11" s="1"/>
  <c r="O61" i="11" s="1"/>
  <c r="G71" i="11"/>
  <c r="G72" i="11" s="1"/>
  <c r="C62" i="11" s="1"/>
  <c r="G180" i="11"/>
  <c r="M467" i="10" l="1"/>
  <c r="V467" i="10" s="1"/>
  <c r="W467" i="10" s="1"/>
  <c r="X467" i="10" s="1"/>
  <c r="L467" i="10"/>
  <c r="M466" i="10"/>
  <c r="L466" i="10"/>
  <c r="M465" i="10"/>
  <c r="N465" i="10" s="1"/>
  <c r="O465" i="10" s="1"/>
  <c r="L465" i="10"/>
  <c r="L464" i="10"/>
  <c r="M464" i="10" s="1"/>
  <c r="N463" i="10"/>
  <c r="O463" i="10" s="1"/>
  <c r="M463" i="10"/>
  <c r="V463" i="10" s="1"/>
  <c r="W463" i="10" s="1"/>
  <c r="X463" i="10" s="1"/>
  <c r="L463" i="10"/>
  <c r="N462" i="10"/>
  <c r="O462" i="10" s="1"/>
  <c r="M462" i="10"/>
  <c r="V462" i="10" s="1"/>
  <c r="W462" i="10" s="1"/>
  <c r="X462" i="10" s="1"/>
  <c r="L462" i="10"/>
  <c r="M461" i="10"/>
  <c r="N461" i="10" s="1"/>
  <c r="O461" i="10" s="1"/>
  <c r="L461" i="10"/>
  <c r="L460" i="10"/>
  <c r="M460" i="10" s="1"/>
  <c r="L459" i="10"/>
  <c r="M459" i="10" s="1"/>
  <c r="M458" i="10"/>
  <c r="N458" i="10" s="1"/>
  <c r="O458" i="10" s="1"/>
  <c r="L458" i="10"/>
  <c r="L457" i="10"/>
  <c r="M457" i="10" s="1"/>
  <c r="V457" i="10" s="1"/>
  <c r="W457" i="10" s="1"/>
  <c r="X457" i="10" s="1"/>
  <c r="L456" i="10"/>
  <c r="M456" i="10" s="1"/>
  <c r="V455" i="10"/>
  <c r="W455" i="10" s="1"/>
  <c r="X455" i="10" s="1"/>
  <c r="N455" i="10"/>
  <c r="O455" i="10" s="1"/>
  <c r="M455" i="10"/>
  <c r="L455" i="10"/>
  <c r="W454" i="10"/>
  <c r="X454" i="10" s="1"/>
  <c r="V454" i="10"/>
  <c r="N454" i="10"/>
  <c r="O454" i="10" s="1"/>
  <c r="M454" i="10"/>
  <c r="L454" i="10"/>
  <c r="M453" i="10"/>
  <c r="N453" i="10" s="1"/>
  <c r="O453" i="10" s="1"/>
  <c r="L453" i="10"/>
  <c r="V452" i="10"/>
  <c r="W452" i="10" s="1"/>
  <c r="X452" i="10" s="1"/>
  <c r="L452" i="10"/>
  <c r="M452" i="10" s="1"/>
  <c r="N452" i="10" s="1"/>
  <c r="O452" i="10" s="1"/>
  <c r="M451" i="10"/>
  <c r="L451" i="10"/>
  <c r="N450" i="10"/>
  <c r="O450" i="10" s="1"/>
  <c r="M450" i="10"/>
  <c r="V450" i="10" s="1"/>
  <c r="W450" i="10" s="1"/>
  <c r="X450" i="10" s="1"/>
  <c r="L450" i="10"/>
  <c r="L449" i="10"/>
  <c r="M449" i="10" s="1"/>
  <c r="M448" i="10"/>
  <c r="L448" i="10"/>
  <c r="M447" i="10"/>
  <c r="L447" i="10"/>
  <c r="M446" i="10"/>
  <c r="L446" i="10"/>
  <c r="O445" i="10"/>
  <c r="M445" i="10"/>
  <c r="N445" i="10" s="1"/>
  <c r="L445" i="10"/>
  <c r="L444" i="10"/>
  <c r="M444" i="10" s="1"/>
  <c r="N443" i="10"/>
  <c r="O443" i="10" s="1"/>
  <c r="M443" i="10"/>
  <c r="V443" i="10" s="1"/>
  <c r="W443" i="10" s="1"/>
  <c r="X443" i="10" s="1"/>
  <c r="L443" i="10"/>
  <c r="N442" i="10"/>
  <c r="O442" i="10" s="1"/>
  <c r="M442" i="10"/>
  <c r="V442" i="10" s="1"/>
  <c r="W442" i="10" s="1"/>
  <c r="X442" i="10" s="1"/>
  <c r="L442" i="10"/>
  <c r="L441" i="10"/>
  <c r="M441" i="10" s="1"/>
  <c r="L440" i="10"/>
  <c r="M440" i="10" s="1"/>
  <c r="AB439" i="10"/>
  <c r="N439" i="10"/>
  <c r="O439" i="10" s="1"/>
  <c r="L439" i="10"/>
  <c r="M439" i="10" s="1"/>
  <c r="V439" i="10" s="1"/>
  <c r="W439" i="10" s="1"/>
  <c r="X439" i="10" s="1"/>
  <c r="L438" i="10"/>
  <c r="M438" i="10" s="1"/>
  <c r="L437" i="10"/>
  <c r="M437" i="10" s="1"/>
  <c r="L436" i="10"/>
  <c r="M436" i="10" s="1"/>
  <c r="AB435" i="10"/>
  <c r="V435" i="10"/>
  <c r="W435" i="10" s="1"/>
  <c r="X435" i="10" s="1"/>
  <c r="N435" i="10"/>
  <c r="O435" i="10" s="1"/>
  <c r="M435" i="10"/>
  <c r="L435" i="10"/>
  <c r="M434" i="10"/>
  <c r="L434" i="10"/>
  <c r="L433" i="10"/>
  <c r="M433" i="10" s="1"/>
  <c r="L432" i="10"/>
  <c r="M432" i="10" s="1"/>
  <c r="M431" i="10"/>
  <c r="V431" i="10" s="1"/>
  <c r="W431" i="10" s="1"/>
  <c r="X431" i="10" s="1"/>
  <c r="L431" i="10"/>
  <c r="M430" i="10"/>
  <c r="L430" i="10"/>
  <c r="L429" i="10"/>
  <c r="M429" i="10" s="1"/>
  <c r="M428" i="10"/>
  <c r="N428" i="10" s="1"/>
  <c r="O428" i="10" s="1"/>
  <c r="L428" i="10"/>
  <c r="M427" i="10"/>
  <c r="L427" i="10"/>
  <c r="M426" i="10"/>
  <c r="L426" i="10"/>
  <c r="M425" i="10"/>
  <c r="L425" i="10"/>
  <c r="L424" i="10"/>
  <c r="M424" i="10" s="1"/>
  <c r="O423" i="10"/>
  <c r="N423" i="10"/>
  <c r="M423" i="10"/>
  <c r="V423" i="10" s="1"/>
  <c r="W423" i="10" s="1"/>
  <c r="X423" i="10" s="1"/>
  <c r="L423" i="10"/>
  <c r="L422" i="10"/>
  <c r="M422" i="10" s="1"/>
  <c r="L421" i="10"/>
  <c r="M421" i="10" s="1"/>
  <c r="L420" i="10"/>
  <c r="M420" i="10" s="1"/>
  <c r="AB419" i="10"/>
  <c r="X419" i="10"/>
  <c r="N419" i="10"/>
  <c r="O419" i="10" s="1"/>
  <c r="L419" i="10"/>
  <c r="M419" i="10" s="1"/>
  <c r="V419" i="10" s="1"/>
  <c r="W419" i="10" s="1"/>
  <c r="L418" i="10"/>
  <c r="M418" i="10" s="1"/>
  <c r="L417" i="10"/>
  <c r="M417" i="10" s="1"/>
  <c r="N417" i="10" s="1"/>
  <c r="O417" i="10" s="1"/>
  <c r="X416" i="10"/>
  <c r="N416" i="10"/>
  <c r="O416" i="10" s="1"/>
  <c r="L416" i="10"/>
  <c r="M416" i="10" s="1"/>
  <c r="V416" i="10" s="1"/>
  <c r="W416" i="10" s="1"/>
  <c r="V415" i="10"/>
  <c r="W415" i="10" s="1"/>
  <c r="X415" i="10" s="1"/>
  <c r="N415" i="10"/>
  <c r="O415" i="10" s="1"/>
  <c r="M415" i="10"/>
  <c r="L415" i="10"/>
  <c r="M414" i="10"/>
  <c r="L414" i="10"/>
  <c r="L413" i="10"/>
  <c r="M413" i="10" s="1"/>
  <c r="L412" i="10"/>
  <c r="M412" i="10" s="1"/>
  <c r="N411" i="10"/>
  <c r="O411" i="10" s="1"/>
  <c r="M411" i="10"/>
  <c r="V411" i="10" s="1"/>
  <c r="W411" i="10" s="1"/>
  <c r="X411" i="10" s="1"/>
  <c r="L411" i="10"/>
  <c r="V410" i="10"/>
  <c r="W410" i="10" s="1"/>
  <c r="X410" i="10" s="1"/>
  <c r="N410" i="10"/>
  <c r="O410" i="10" s="1"/>
  <c r="M410" i="10"/>
  <c r="L410" i="10"/>
  <c r="L409" i="10"/>
  <c r="M409" i="10" s="1"/>
  <c r="V408" i="10"/>
  <c r="W408" i="10" s="1"/>
  <c r="X408" i="10" s="1"/>
  <c r="O408" i="10"/>
  <c r="M408" i="10"/>
  <c r="N408" i="10" s="1"/>
  <c r="L408" i="10"/>
  <c r="M407" i="10"/>
  <c r="V407" i="10" s="1"/>
  <c r="W407" i="10" s="1"/>
  <c r="X407" i="10" s="1"/>
  <c r="L407" i="10"/>
  <c r="M406" i="10"/>
  <c r="L406" i="10"/>
  <c r="Z405" i="10"/>
  <c r="Y405" i="10"/>
  <c r="V405" i="10"/>
  <c r="W405" i="10" s="1"/>
  <c r="X405" i="10" s="1"/>
  <c r="AB405" i="10" s="1"/>
  <c r="O405" i="10"/>
  <c r="L405" i="10"/>
  <c r="M405" i="10" s="1"/>
  <c r="N405" i="10" s="1"/>
  <c r="L404" i="10"/>
  <c r="M404" i="10" s="1"/>
  <c r="M403" i="10"/>
  <c r="L403" i="10"/>
  <c r="L402" i="10"/>
  <c r="M402" i="10" s="1"/>
  <c r="V401" i="10"/>
  <c r="W401" i="10" s="1"/>
  <c r="X401" i="10" s="1"/>
  <c r="O401" i="10"/>
  <c r="L401" i="10"/>
  <c r="M401" i="10" s="1"/>
  <c r="N401" i="10" s="1"/>
  <c r="L400" i="10"/>
  <c r="M400" i="10" s="1"/>
  <c r="O399" i="10"/>
  <c r="N399" i="10"/>
  <c r="L399" i="10"/>
  <c r="M399" i="10" s="1"/>
  <c r="V399" i="10" s="1"/>
  <c r="W399" i="10" s="1"/>
  <c r="X399" i="10" s="1"/>
  <c r="L398" i="10"/>
  <c r="M398" i="10" s="1"/>
  <c r="N398" i="10" s="1"/>
  <c r="O398" i="10" s="1"/>
  <c r="Z397" i="10"/>
  <c r="Y397" i="10"/>
  <c r="L397" i="10"/>
  <c r="M397" i="10" s="1"/>
  <c r="V397" i="10" s="1"/>
  <c r="W397" i="10" s="1"/>
  <c r="X397" i="10" s="1"/>
  <c r="AB397" i="10" s="1"/>
  <c r="X396" i="10"/>
  <c r="L396" i="10"/>
  <c r="M396" i="10" s="1"/>
  <c r="V396" i="10" s="1"/>
  <c r="W396" i="10" s="1"/>
  <c r="AB395" i="10"/>
  <c r="X395" i="10"/>
  <c r="Z395" i="10" s="1"/>
  <c r="V395" i="10"/>
  <c r="W395" i="10" s="1"/>
  <c r="N395" i="10"/>
  <c r="O395" i="10" s="1"/>
  <c r="M395" i="10"/>
  <c r="L395" i="10"/>
  <c r="L394" i="10"/>
  <c r="M394" i="10" s="1"/>
  <c r="L393" i="10"/>
  <c r="M393" i="10" s="1"/>
  <c r="N393" i="10" s="1"/>
  <c r="O393" i="10" s="1"/>
  <c r="Y392" i="10"/>
  <c r="X392" i="10"/>
  <c r="V392" i="10"/>
  <c r="W392" i="10" s="1"/>
  <c r="N392" i="10"/>
  <c r="O392" i="10" s="1"/>
  <c r="L392" i="10"/>
  <c r="M392" i="10" s="1"/>
  <c r="N391" i="10"/>
  <c r="O391" i="10" s="1"/>
  <c r="M391" i="10"/>
  <c r="V391" i="10" s="1"/>
  <c r="W391" i="10" s="1"/>
  <c r="X391" i="10" s="1"/>
  <c r="L391" i="10"/>
  <c r="M390" i="10"/>
  <c r="L390" i="10"/>
  <c r="Z389" i="10"/>
  <c r="V389" i="10"/>
  <c r="W389" i="10" s="1"/>
  <c r="X389" i="10" s="1"/>
  <c r="L389" i="10"/>
  <c r="M389" i="10" s="1"/>
  <c r="N389" i="10" s="1"/>
  <c r="O389" i="10" s="1"/>
  <c r="O388" i="10"/>
  <c r="M388" i="10"/>
  <c r="N388" i="10" s="1"/>
  <c r="L388" i="10"/>
  <c r="M387" i="10"/>
  <c r="L387" i="10"/>
  <c r="M386" i="10"/>
  <c r="L386" i="10"/>
  <c r="L385" i="10"/>
  <c r="M385" i="10" s="1"/>
  <c r="L384" i="10"/>
  <c r="M384" i="10" s="1"/>
  <c r="M383" i="10"/>
  <c r="L383" i="10"/>
  <c r="M382" i="10"/>
  <c r="L382" i="10"/>
  <c r="V381" i="10"/>
  <c r="W381" i="10" s="1"/>
  <c r="X381" i="10" s="1"/>
  <c r="L381" i="10"/>
  <c r="M381" i="10" s="1"/>
  <c r="N381" i="10" s="1"/>
  <c r="O381" i="10" s="1"/>
  <c r="N380" i="10"/>
  <c r="O380" i="10" s="1"/>
  <c r="L380" i="10"/>
  <c r="M380" i="10" s="1"/>
  <c r="V380" i="10" s="1"/>
  <c r="W380" i="10" s="1"/>
  <c r="X380" i="10" s="1"/>
  <c r="AA379" i="10"/>
  <c r="Y379" i="10"/>
  <c r="W379" i="10"/>
  <c r="X379" i="10" s="1"/>
  <c r="N379" i="10"/>
  <c r="O379" i="10" s="1"/>
  <c r="L379" i="10"/>
  <c r="M379" i="10" s="1"/>
  <c r="V379" i="10" s="1"/>
  <c r="L378" i="10"/>
  <c r="M378" i="10" s="1"/>
  <c r="N378" i="10" s="1"/>
  <c r="O378" i="10" s="1"/>
  <c r="L377" i="10"/>
  <c r="M377" i="10" s="1"/>
  <c r="L376" i="10"/>
  <c r="M376" i="10" s="1"/>
  <c r="V376" i="10" s="1"/>
  <c r="W376" i="10" s="1"/>
  <c r="X376" i="10" s="1"/>
  <c r="V375" i="10"/>
  <c r="W375" i="10" s="1"/>
  <c r="X375" i="10" s="1"/>
  <c r="N375" i="10"/>
  <c r="O375" i="10" s="1"/>
  <c r="M375" i="10"/>
  <c r="L375" i="10"/>
  <c r="L374" i="10"/>
  <c r="M374" i="10" s="1"/>
  <c r="L373" i="10"/>
  <c r="M373" i="10" s="1"/>
  <c r="N373" i="10" s="1"/>
  <c r="O373" i="10" s="1"/>
  <c r="L372" i="10"/>
  <c r="M372" i="10" s="1"/>
  <c r="AB371" i="10"/>
  <c r="M371" i="10"/>
  <c r="V371" i="10" s="1"/>
  <c r="W371" i="10" s="1"/>
  <c r="X371" i="10" s="1"/>
  <c r="L371" i="10"/>
  <c r="X370" i="10"/>
  <c r="N370" i="10"/>
  <c r="O370" i="10" s="1"/>
  <c r="M370" i="10"/>
  <c r="V370" i="10" s="1"/>
  <c r="W370" i="10" s="1"/>
  <c r="L370" i="10"/>
  <c r="L369" i="10"/>
  <c r="M369" i="10" s="1"/>
  <c r="M368" i="10"/>
  <c r="L368" i="10"/>
  <c r="X367" i="10"/>
  <c r="N367" i="10"/>
  <c r="O367" i="10" s="1"/>
  <c r="M367" i="10"/>
  <c r="V367" i="10" s="1"/>
  <c r="W367" i="10" s="1"/>
  <c r="L367" i="10"/>
  <c r="M366" i="10"/>
  <c r="L366" i="10"/>
  <c r="M365" i="10"/>
  <c r="L365" i="10"/>
  <c r="AA364" i="10"/>
  <c r="Z364" i="10"/>
  <c r="Y364" i="10"/>
  <c r="W364" i="10"/>
  <c r="X364" i="10" s="1"/>
  <c r="AB364" i="10" s="1"/>
  <c r="L364" i="10"/>
  <c r="M364" i="10" s="1"/>
  <c r="V364" i="10" s="1"/>
  <c r="L363" i="10"/>
  <c r="M363" i="10" s="1"/>
  <c r="M362" i="10"/>
  <c r="L362" i="10"/>
  <c r="V361" i="10"/>
  <c r="W361" i="10" s="1"/>
  <c r="X361" i="10" s="1"/>
  <c r="L361" i="10"/>
  <c r="M361" i="10" s="1"/>
  <c r="N361" i="10" s="1"/>
  <c r="O361" i="10" s="1"/>
  <c r="AA360" i="10"/>
  <c r="Y360" i="10"/>
  <c r="V360" i="10"/>
  <c r="W360" i="10" s="1"/>
  <c r="X360" i="10" s="1"/>
  <c r="L360" i="10"/>
  <c r="M360" i="10" s="1"/>
  <c r="N360" i="10" s="1"/>
  <c r="O360" i="10" s="1"/>
  <c r="L359" i="10"/>
  <c r="M359" i="10" s="1"/>
  <c r="N359" i="10" s="1"/>
  <c r="O359" i="10" s="1"/>
  <c r="L358" i="10"/>
  <c r="M358" i="10" s="1"/>
  <c r="L357" i="10"/>
  <c r="M357" i="10" s="1"/>
  <c r="V357" i="10" s="1"/>
  <c r="W357" i="10" s="1"/>
  <c r="X357" i="10" s="1"/>
  <c r="L356" i="10"/>
  <c r="M356" i="10" s="1"/>
  <c r="M355" i="10"/>
  <c r="N355" i="10" s="1"/>
  <c r="O355" i="10" s="1"/>
  <c r="L355" i="10"/>
  <c r="L354" i="10"/>
  <c r="M354" i="10" s="1"/>
  <c r="L353" i="10"/>
  <c r="M353" i="10" s="1"/>
  <c r="M352" i="10"/>
  <c r="L352" i="10"/>
  <c r="M351" i="10"/>
  <c r="V351" i="10" s="1"/>
  <c r="W351" i="10" s="1"/>
  <c r="X351" i="10" s="1"/>
  <c r="L351" i="10"/>
  <c r="AA350" i="10"/>
  <c r="Z350" i="10"/>
  <c r="X350" i="10"/>
  <c r="W350" i="10"/>
  <c r="V350" i="10"/>
  <c r="M350" i="10"/>
  <c r="N350" i="10" s="1"/>
  <c r="O350" i="10" s="1"/>
  <c r="L350" i="10"/>
  <c r="W349" i="10"/>
  <c r="X349" i="10" s="1"/>
  <c r="V349" i="10"/>
  <c r="O349" i="10"/>
  <c r="L349" i="10"/>
  <c r="M349" i="10" s="1"/>
  <c r="N349" i="10" s="1"/>
  <c r="V348" i="10"/>
  <c r="W348" i="10" s="1"/>
  <c r="X348" i="10" s="1"/>
  <c r="O348" i="10"/>
  <c r="M348" i="10"/>
  <c r="N348" i="10" s="1"/>
  <c r="L348" i="10"/>
  <c r="X347" i="10"/>
  <c r="N347" i="10"/>
  <c r="O347" i="10" s="1"/>
  <c r="M347" i="10"/>
  <c r="V347" i="10" s="1"/>
  <c r="W347" i="10" s="1"/>
  <c r="L347" i="10"/>
  <c r="L346" i="10"/>
  <c r="M346" i="10" s="1"/>
  <c r="L345" i="10"/>
  <c r="M345" i="10" s="1"/>
  <c r="W344" i="10"/>
  <c r="X344" i="10" s="1"/>
  <c r="L344" i="10"/>
  <c r="M344" i="10" s="1"/>
  <c r="V344" i="10" s="1"/>
  <c r="L343" i="10"/>
  <c r="M343" i="10" s="1"/>
  <c r="L342" i="10"/>
  <c r="M342" i="10" s="1"/>
  <c r="L341" i="10"/>
  <c r="M341" i="10" s="1"/>
  <c r="L340" i="10"/>
  <c r="M340" i="10" s="1"/>
  <c r="V340" i="10" s="1"/>
  <c r="W340" i="10" s="1"/>
  <c r="X340" i="10" s="1"/>
  <c r="AB339" i="10"/>
  <c r="O339" i="10"/>
  <c r="N339" i="10"/>
  <c r="L339" i="10"/>
  <c r="M339" i="10" s="1"/>
  <c r="V339" i="10" s="1"/>
  <c r="W339" i="10" s="1"/>
  <c r="X339" i="10" s="1"/>
  <c r="V338" i="10"/>
  <c r="W338" i="10" s="1"/>
  <c r="X338" i="10" s="1"/>
  <c r="M338" i="10"/>
  <c r="N338" i="10" s="1"/>
  <c r="O338" i="10" s="1"/>
  <c r="L338" i="10"/>
  <c r="W337" i="10"/>
  <c r="X337" i="10" s="1"/>
  <c r="N337" i="10"/>
  <c r="O337" i="10" s="1"/>
  <c r="L337" i="10"/>
  <c r="M337" i="10" s="1"/>
  <c r="V337" i="10" s="1"/>
  <c r="N336" i="10"/>
  <c r="O336" i="10" s="1"/>
  <c r="L336" i="10"/>
  <c r="M336" i="10" s="1"/>
  <c r="V336" i="10" s="1"/>
  <c r="W336" i="10" s="1"/>
  <c r="X336" i="10" s="1"/>
  <c r="V335" i="10"/>
  <c r="W335" i="10" s="1"/>
  <c r="X335" i="10" s="1"/>
  <c r="M335" i="10"/>
  <c r="N335" i="10" s="1"/>
  <c r="O335" i="10" s="1"/>
  <c r="L335" i="10"/>
  <c r="L334" i="10"/>
  <c r="M334" i="10" s="1"/>
  <c r="V334" i="10" s="1"/>
  <c r="W334" i="10" s="1"/>
  <c r="X334" i="10" s="1"/>
  <c r="L333" i="10"/>
  <c r="M333" i="10" s="1"/>
  <c r="L332" i="10"/>
  <c r="M332" i="10" s="1"/>
  <c r="M331" i="10"/>
  <c r="V331" i="10" s="1"/>
  <c r="W331" i="10" s="1"/>
  <c r="X331" i="10" s="1"/>
  <c r="L331" i="10"/>
  <c r="V330" i="10"/>
  <c r="W330" i="10" s="1"/>
  <c r="X330" i="10" s="1"/>
  <c r="O330" i="10"/>
  <c r="N330" i="10"/>
  <c r="M330" i="10"/>
  <c r="L330" i="10"/>
  <c r="L329" i="10"/>
  <c r="M329" i="10" s="1"/>
  <c r="N329" i="10" s="1"/>
  <c r="O329" i="10" s="1"/>
  <c r="M328" i="10"/>
  <c r="L328" i="10"/>
  <c r="M327" i="10"/>
  <c r="L327" i="10"/>
  <c r="L326" i="10"/>
  <c r="M326" i="10" s="1"/>
  <c r="L325" i="10"/>
  <c r="M325" i="10" s="1"/>
  <c r="M324" i="10"/>
  <c r="L324" i="10"/>
  <c r="L323" i="10"/>
  <c r="M323" i="10" s="1"/>
  <c r="O322" i="10"/>
  <c r="N322" i="10"/>
  <c r="L322" i="10"/>
  <c r="M322" i="10" s="1"/>
  <c r="V322" i="10" s="1"/>
  <c r="W322" i="10" s="1"/>
  <c r="X322" i="10" s="1"/>
  <c r="M321" i="10"/>
  <c r="L321" i="10"/>
  <c r="X320" i="10"/>
  <c r="L320" i="10"/>
  <c r="M320" i="10" s="1"/>
  <c r="V320" i="10" s="1"/>
  <c r="W320" i="10" s="1"/>
  <c r="X319" i="10"/>
  <c r="V319" i="10"/>
  <c r="W319" i="10" s="1"/>
  <c r="N319" i="10"/>
  <c r="O319" i="10" s="1"/>
  <c r="L319" i="10"/>
  <c r="M319" i="10" s="1"/>
  <c r="M318" i="10"/>
  <c r="N318" i="10" s="1"/>
  <c r="O318" i="10" s="1"/>
  <c r="L318" i="10"/>
  <c r="L317" i="10"/>
  <c r="M317" i="10" s="1"/>
  <c r="X316" i="10"/>
  <c r="N316" i="10"/>
  <c r="O316" i="10" s="1"/>
  <c r="L316" i="10"/>
  <c r="M316" i="10" s="1"/>
  <c r="V316" i="10" s="1"/>
  <c r="W316" i="10" s="1"/>
  <c r="M315" i="10"/>
  <c r="L315" i="10"/>
  <c r="V314" i="10"/>
  <c r="W314" i="10" s="1"/>
  <c r="X314" i="10" s="1"/>
  <c r="M314" i="10"/>
  <c r="N314" i="10" s="1"/>
  <c r="O314" i="10" s="1"/>
  <c r="L314" i="10"/>
  <c r="W313" i="10"/>
  <c r="X313" i="10" s="1"/>
  <c r="V313" i="10"/>
  <c r="L313" i="10"/>
  <c r="M313" i="10" s="1"/>
  <c r="N313" i="10" s="1"/>
  <c r="O313" i="10" s="1"/>
  <c r="M312" i="10"/>
  <c r="L312" i="10"/>
  <c r="M311" i="10"/>
  <c r="V311" i="10" s="1"/>
  <c r="W311" i="10" s="1"/>
  <c r="X311" i="10" s="1"/>
  <c r="L311" i="10"/>
  <c r="V310" i="10"/>
  <c r="W310" i="10" s="1"/>
  <c r="X310" i="10" s="1"/>
  <c r="N310" i="10"/>
  <c r="O310" i="10" s="1"/>
  <c r="M310" i="10"/>
  <c r="L310" i="10"/>
  <c r="L309" i="10"/>
  <c r="M309" i="10" s="1"/>
  <c r="M308" i="10"/>
  <c r="L308" i="10"/>
  <c r="AA307" i="10"/>
  <c r="Z307" i="10"/>
  <c r="Y307" i="10"/>
  <c r="N307" i="10"/>
  <c r="O307" i="10" s="1"/>
  <c r="M307" i="10"/>
  <c r="V307" i="10" s="1"/>
  <c r="W307" i="10" s="1"/>
  <c r="X307" i="10" s="1"/>
  <c r="AB307" i="10" s="1"/>
  <c r="L307" i="10"/>
  <c r="M306" i="10"/>
  <c r="L306" i="10"/>
  <c r="M305" i="10"/>
  <c r="L305" i="10"/>
  <c r="N304" i="10"/>
  <c r="O304" i="10" s="1"/>
  <c r="M304" i="10"/>
  <c r="V304" i="10" s="1"/>
  <c r="W304" i="10" s="1"/>
  <c r="X304" i="10" s="1"/>
  <c r="L304" i="10"/>
  <c r="L303" i="10"/>
  <c r="M303" i="10" s="1"/>
  <c r="M302" i="10"/>
  <c r="V302" i="10" s="1"/>
  <c r="W302" i="10" s="1"/>
  <c r="X302" i="10" s="1"/>
  <c r="L302" i="10"/>
  <c r="M301" i="10"/>
  <c r="L301" i="10"/>
  <c r="V300" i="10"/>
  <c r="W300" i="10" s="1"/>
  <c r="X300" i="10" s="1"/>
  <c r="O300" i="10"/>
  <c r="N300" i="10"/>
  <c r="M300" i="10"/>
  <c r="L300" i="10"/>
  <c r="X299" i="10"/>
  <c r="W299" i="10"/>
  <c r="V299" i="10"/>
  <c r="L299" i="10"/>
  <c r="M299" i="10" s="1"/>
  <c r="N299" i="10" s="1"/>
  <c r="O299" i="10" s="1"/>
  <c r="L298" i="10"/>
  <c r="M298" i="10" s="1"/>
  <c r="L297" i="10"/>
  <c r="M297" i="10" s="1"/>
  <c r="V296" i="10"/>
  <c r="W296" i="10" s="1"/>
  <c r="X296" i="10" s="1"/>
  <c r="M296" i="10"/>
  <c r="N296" i="10" s="1"/>
  <c r="O296" i="10" s="1"/>
  <c r="L296" i="10"/>
  <c r="M295" i="10"/>
  <c r="L295" i="10"/>
  <c r="M294" i="10"/>
  <c r="N294" i="10" s="1"/>
  <c r="O294" i="10" s="1"/>
  <c r="L294" i="10"/>
  <c r="L293" i="10"/>
  <c r="M293" i="10" s="1"/>
  <c r="M292" i="10"/>
  <c r="L292" i="10"/>
  <c r="L291" i="10"/>
  <c r="M291" i="10" s="1"/>
  <c r="M290" i="10"/>
  <c r="V290" i="10" s="1"/>
  <c r="W290" i="10" s="1"/>
  <c r="X290" i="10" s="1"/>
  <c r="L290" i="10"/>
  <c r="V289" i="10"/>
  <c r="W289" i="10" s="1"/>
  <c r="X289" i="10" s="1"/>
  <c r="L289" i="10"/>
  <c r="M289" i="10" s="1"/>
  <c r="N289" i="10" s="1"/>
  <c r="O289" i="10" s="1"/>
  <c r="L288" i="10"/>
  <c r="M288" i="10" s="1"/>
  <c r="N288" i="10" s="1"/>
  <c r="O288" i="10" s="1"/>
  <c r="N287" i="10"/>
  <c r="O287" i="10" s="1"/>
  <c r="L287" i="10"/>
  <c r="M287" i="10" s="1"/>
  <c r="V287" i="10" s="1"/>
  <c r="W287" i="10" s="1"/>
  <c r="X287" i="10" s="1"/>
  <c r="W286" i="10"/>
  <c r="X286" i="10" s="1"/>
  <c r="M286" i="10"/>
  <c r="V286" i="10" s="1"/>
  <c r="L286" i="10"/>
  <c r="L285" i="10"/>
  <c r="M285" i="10" s="1"/>
  <c r="L284" i="10"/>
  <c r="M284" i="10" s="1"/>
  <c r="X283" i="10"/>
  <c r="L283" i="10"/>
  <c r="M283" i="10" s="1"/>
  <c r="V283" i="10" s="1"/>
  <c r="W283" i="10" s="1"/>
  <c r="L282" i="10"/>
  <c r="M282" i="10" s="1"/>
  <c r="L281" i="10"/>
  <c r="M281" i="10" s="1"/>
  <c r="L280" i="10"/>
  <c r="M280" i="10" s="1"/>
  <c r="V279" i="10"/>
  <c r="W279" i="10" s="1"/>
  <c r="X279" i="10" s="1"/>
  <c r="N279" i="10"/>
  <c r="O279" i="10" s="1"/>
  <c r="L279" i="10"/>
  <c r="M279" i="10" s="1"/>
  <c r="L278" i="10"/>
  <c r="M278" i="10" s="1"/>
  <c r="L277" i="10"/>
  <c r="M277" i="10" s="1"/>
  <c r="V276" i="10"/>
  <c r="W276" i="10" s="1"/>
  <c r="X276" i="10" s="1"/>
  <c r="M276" i="10"/>
  <c r="N276" i="10" s="1"/>
  <c r="O276" i="10" s="1"/>
  <c r="L276" i="10"/>
  <c r="L275" i="10"/>
  <c r="M275" i="10" s="1"/>
  <c r="M274" i="10"/>
  <c r="V274" i="10" s="1"/>
  <c r="W274" i="10" s="1"/>
  <c r="X274" i="10" s="1"/>
  <c r="AB274" i="10" s="1"/>
  <c r="L274" i="10"/>
  <c r="L273" i="10"/>
  <c r="M273" i="10" s="1"/>
  <c r="M272" i="10"/>
  <c r="L272" i="10"/>
  <c r="M271" i="10"/>
  <c r="L271" i="10"/>
  <c r="M270" i="10"/>
  <c r="V270" i="10" s="1"/>
  <c r="W270" i="10" s="1"/>
  <c r="X270" i="10" s="1"/>
  <c r="L270" i="10"/>
  <c r="AB269" i="10"/>
  <c r="W269" i="10"/>
  <c r="X269" i="10" s="1"/>
  <c r="V269" i="10"/>
  <c r="L269" i="10"/>
  <c r="M269" i="10" s="1"/>
  <c r="N269" i="10" s="1"/>
  <c r="O269" i="10" s="1"/>
  <c r="L268" i="10"/>
  <c r="M268" i="10" s="1"/>
  <c r="L267" i="10"/>
  <c r="M267" i="10" s="1"/>
  <c r="N267" i="10" s="1"/>
  <c r="O267" i="10" s="1"/>
  <c r="W266" i="10"/>
  <c r="X266" i="10" s="1"/>
  <c r="M266" i="10"/>
  <c r="V266" i="10" s="1"/>
  <c r="L266" i="10"/>
  <c r="M265" i="10"/>
  <c r="L265" i="10"/>
  <c r="L264" i="10"/>
  <c r="M264" i="10" s="1"/>
  <c r="L263" i="10"/>
  <c r="M263" i="10" s="1"/>
  <c r="V263" i="10" s="1"/>
  <c r="W263" i="10" s="1"/>
  <c r="X263" i="10" s="1"/>
  <c r="M262" i="10"/>
  <c r="L262" i="10"/>
  <c r="L261" i="10"/>
  <c r="M261" i="10" s="1"/>
  <c r="L260" i="10"/>
  <c r="M260" i="10" s="1"/>
  <c r="V259" i="10"/>
  <c r="W259" i="10" s="1"/>
  <c r="X259" i="10" s="1"/>
  <c r="N259" i="10"/>
  <c r="O259" i="10" s="1"/>
  <c r="L259" i="10"/>
  <c r="M259" i="10" s="1"/>
  <c r="L258" i="10"/>
  <c r="M258" i="10" s="1"/>
  <c r="V258" i="10" s="1"/>
  <c r="W258" i="10" s="1"/>
  <c r="X258" i="10" s="1"/>
  <c r="M257" i="10"/>
  <c r="L257" i="10"/>
  <c r="V256" i="10"/>
  <c r="W256" i="10" s="1"/>
  <c r="X256" i="10" s="1"/>
  <c r="M256" i="10"/>
  <c r="N256" i="10" s="1"/>
  <c r="O256" i="10" s="1"/>
  <c r="L256" i="10"/>
  <c r="L255" i="10"/>
  <c r="M255" i="10" s="1"/>
  <c r="N255" i="10" s="1"/>
  <c r="O255" i="10" s="1"/>
  <c r="AB254" i="10"/>
  <c r="AA254" i="10"/>
  <c r="X254" i="10"/>
  <c r="V254" i="10"/>
  <c r="W254" i="10" s="1"/>
  <c r="M254" i="10"/>
  <c r="N254" i="10" s="1"/>
  <c r="O254" i="10" s="1"/>
  <c r="L254" i="10"/>
  <c r="L253" i="10"/>
  <c r="M253" i="10" s="1"/>
  <c r="M252" i="10"/>
  <c r="V252" i="10" s="1"/>
  <c r="W252" i="10" s="1"/>
  <c r="X252" i="10" s="1"/>
  <c r="L252" i="10"/>
  <c r="V251" i="10"/>
  <c r="W251" i="10" s="1"/>
  <c r="X251" i="10" s="1"/>
  <c r="O251" i="10"/>
  <c r="L251" i="10"/>
  <c r="M251" i="10" s="1"/>
  <c r="N251" i="10" s="1"/>
  <c r="W250" i="10"/>
  <c r="X250" i="10" s="1"/>
  <c r="N250" i="10"/>
  <c r="O250" i="10" s="1"/>
  <c r="M250" i="10"/>
  <c r="V250" i="10" s="1"/>
  <c r="L250" i="10"/>
  <c r="AA249" i="10"/>
  <c r="Z249" i="10"/>
  <c r="W249" i="10"/>
  <c r="X249" i="10" s="1"/>
  <c r="Y249" i="10" s="1"/>
  <c r="V249" i="10"/>
  <c r="O249" i="10"/>
  <c r="N249" i="10"/>
  <c r="M249" i="10"/>
  <c r="L249" i="10"/>
  <c r="L248" i="10"/>
  <c r="M248" i="10" s="1"/>
  <c r="N248" i="10" s="1"/>
  <c r="O248" i="10" s="1"/>
  <c r="L247" i="10"/>
  <c r="M247" i="10" s="1"/>
  <c r="L246" i="10"/>
  <c r="M246" i="10" s="1"/>
  <c r="M245" i="10"/>
  <c r="N245" i="10" s="1"/>
  <c r="O245" i="10" s="1"/>
  <c r="L245" i="10"/>
  <c r="L244" i="10"/>
  <c r="M244" i="10" s="1"/>
  <c r="L243" i="10"/>
  <c r="M243" i="10" s="1"/>
  <c r="AA242" i="10"/>
  <c r="N242" i="10"/>
  <c r="O242" i="10" s="1"/>
  <c r="M242" i="10"/>
  <c r="V242" i="10" s="1"/>
  <c r="W242" i="10" s="1"/>
  <c r="X242" i="10" s="1"/>
  <c r="L242" i="10"/>
  <c r="Z241" i="10"/>
  <c r="L241" i="10"/>
  <c r="M241" i="10" s="1"/>
  <c r="V241" i="10" s="1"/>
  <c r="W241" i="10" s="1"/>
  <c r="X241" i="10" s="1"/>
  <c r="L240" i="10"/>
  <c r="M240" i="10" s="1"/>
  <c r="V240" i="10" s="1"/>
  <c r="W240" i="10" s="1"/>
  <c r="X240" i="10" s="1"/>
  <c r="V239" i="10"/>
  <c r="W239" i="10" s="1"/>
  <c r="X239" i="10" s="1"/>
  <c r="Z239" i="10" s="1"/>
  <c r="M239" i="10"/>
  <c r="N239" i="10" s="1"/>
  <c r="O239" i="10" s="1"/>
  <c r="L239" i="10"/>
  <c r="Y238" i="10"/>
  <c r="X238" i="10"/>
  <c r="V238" i="10"/>
  <c r="W238" i="10" s="1"/>
  <c r="L238" i="10"/>
  <c r="M238" i="10" s="1"/>
  <c r="N238" i="10" s="1"/>
  <c r="O238" i="10" s="1"/>
  <c r="AB237" i="10"/>
  <c r="AA237" i="10"/>
  <c r="N237" i="10"/>
  <c r="O237" i="10" s="1"/>
  <c r="M237" i="10"/>
  <c r="V237" i="10" s="1"/>
  <c r="W237" i="10" s="1"/>
  <c r="X237" i="10" s="1"/>
  <c r="L237" i="10"/>
  <c r="L236" i="10"/>
  <c r="M236" i="10" s="1"/>
  <c r="W235" i="10"/>
  <c r="X235" i="10" s="1"/>
  <c r="V235" i="10"/>
  <c r="M235" i="10"/>
  <c r="N235" i="10" s="1"/>
  <c r="O235" i="10" s="1"/>
  <c r="L235" i="10"/>
  <c r="V234" i="10"/>
  <c r="W234" i="10" s="1"/>
  <c r="X234" i="10" s="1"/>
  <c r="O234" i="10"/>
  <c r="N234" i="10"/>
  <c r="M234" i="10"/>
  <c r="L234" i="10"/>
  <c r="V233" i="10"/>
  <c r="W233" i="10" s="1"/>
  <c r="X233" i="10" s="1"/>
  <c r="L233" i="10"/>
  <c r="M233" i="10" s="1"/>
  <c r="N233" i="10" s="1"/>
  <c r="O233" i="10" s="1"/>
  <c r="L232" i="10"/>
  <c r="M232" i="10" s="1"/>
  <c r="L231" i="10"/>
  <c r="M231" i="10" s="1"/>
  <c r="N231" i="10" s="1"/>
  <c r="O231" i="10" s="1"/>
  <c r="L230" i="10"/>
  <c r="M230" i="10" s="1"/>
  <c r="V230" i="10" s="1"/>
  <c r="W230" i="10" s="1"/>
  <c r="X230" i="10" s="1"/>
  <c r="AA230" i="10" s="1"/>
  <c r="L229" i="10"/>
  <c r="M229" i="10" s="1"/>
  <c r="N229" i="10" s="1"/>
  <c r="O229" i="10" s="1"/>
  <c r="L228" i="10"/>
  <c r="M228" i="10" s="1"/>
  <c r="L227" i="10"/>
  <c r="M227" i="10" s="1"/>
  <c r="N227" i="10" s="1"/>
  <c r="O227" i="10" s="1"/>
  <c r="V226" i="10"/>
  <c r="W226" i="10" s="1"/>
  <c r="X226" i="10" s="1"/>
  <c r="L226" i="10"/>
  <c r="M226" i="10" s="1"/>
  <c r="N226" i="10" s="1"/>
  <c r="O226" i="10" s="1"/>
  <c r="AA225" i="10"/>
  <c r="Z225" i="10"/>
  <c r="W225" i="10"/>
  <c r="X225" i="10" s="1"/>
  <c r="V225" i="10"/>
  <c r="O225" i="10"/>
  <c r="N225" i="10"/>
  <c r="M225" i="10"/>
  <c r="L225" i="10"/>
  <c r="V224" i="10"/>
  <c r="W224" i="10" s="1"/>
  <c r="X224" i="10" s="1"/>
  <c r="L224" i="10"/>
  <c r="M224" i="10" s="1"/>
  <c r="N224" i="10" s="1"/>
  <c r="O224" i="10" s="1"/>
  <c r="V223" i="10"/>
  <c r="W223" i="10" s="1"/>
  <c r="X223" i="10" s="1"/>
  <c r="Z223" i="10" s="1"/>
  <c r="O223" i="10"/>
  <c r="L223" i="10"/>
  <c r="M223" i="10" s="1"/>
  <c r="N223" i="10" s="1"/>
  <c r="L222" i="10"/>
  <c r="M222" i="10" s="1"/>
  <c r="W221" i="10"/>
  <c r="X221" i="10" s="1"/>
  <c r="Y221" i="10" s="1"/>
  <c r="N221" i="10"/>
  <c r="O221" i="10" s="1"/>
  <c r="M221" i="10"/>
  <c r="V221" i="10" s="1"/>
  <c r="L221" i="10"/>
  <c r="L220" i="10"/>
  <c r="M220" i="10" s="1"/>
  <c r="V219" i="10"/>
  <c r="W219" i="10" s="1"/>
  <c r="X219" i="10" s="1"/>
  <c r="N219" i="10"/>
  <c r="O219" i="10" s="1"/>
  <c r="M219" i="10"/>
  <c r="L219" i="10"/>
  <c r="V218" i="10"/>
  <c r="W218" i="10" s="1"/>
  <c r="X218" i="10" s="1"/>
  <c r="M218" i="10"/>
  <c r="N218" i="10" s="1"/>
  <c r="O218" i="10" s="1"/>
  <c r="L218" i="10"/>
  <c r="V217" i="10"/>
  <c r="W217" i="10" s="1"/>
  <c r="X217" i="10" s="1"/>
  <c r="O217" i="10"/>
  <c r="N217" i="10"/>
  <c r="L217" i="10"/>
  <c r="M217" i="10" s="1"/>
  <c r="M216" i="10"/>
  <c r="L216" i="10"/>
  <c r="N215" i="10"/>
  <c r="O215" i="10" s="1"/>
  <c r="L215" i="10"/>
  <c r="M215" i="10" s="1"/>
  <c r="V215" i="10" s="1"/>
  <c r="W215" i="10" s="1"/>
  <c r="X215" i="10" s="1"/>
  <c r="W214" i="10"/>
  <c r="X214" i="10" s="1"/>
  <c r="V214" i="10"/>
  <c r="N214" i="10"/>
  <c r="O214" i="10" s="1"/>
  <c r="M214" i="10"/>
  <c r="L214" i="10"/>
  <c r="AB213" i="10"/>
  <c r="AA213" i="10"/>
  <c r="V213" i="10"/>
  <c r="W213" i="10" s="1"/>
  <c r="X213" i="10" s="1"/>
  <c r="Z213" i="10" s="1"/>
  <c r="M213" i="10"/>
  <c r="N213" i="10" s="1"/>
  <c r="O213" i="10" s="1"/>
  <c r="L213" i="10"/>
  <c r="L212" i="10"/>
  <c r="M212" i="10" s="1"/>
  <c r="W211" i="10"/>
  <c r="X211" i="10" s="1"/>
  <c r="Y211" i="10" s="1"/>
  <c r="V211" i="10"/>
  <c r="M211" i="10"/>
  <c r="N211" i="10" s="1"/>
  <c r="O211" i="10" s="1"/>
  <c r="L211" i="10"/>
  <c r="L210" i="10"/>
  <c r="M210" i="10" s="1"/>
  <c r="V209" i="10"/>
  <c r="W209" i="10" s="1"/>
  <c r="X209" i="10" s="1"/>
  <c r="M209" i="10"/>
  <c r="N209" i="10" s="1"/>
  <c r="O209" i="10" s="1"/>
  <c r="L209" i="10"/>
  <c r="L208" i="10"/>
  <c r="M208" i="10" s="1"/>
  <c r="AB207" i="10"/>
  <c r="W207" i="10"/>
  <c r="X207" i="10" s="1"/>
  <c r="V207" i="10"/>
  <c r="M207" i="10"/>
  <c r="N207" i="10" s="1"/>
  <c r="O207" i="10" s="1"/>
  <c r="L207" i="10"/>
  <c r="L206" i="10"/>
  <c r="M206" i="10" s="1"/>
  <c r="V206" i="10" s="1"/>
  <c r="W206" i="10" s="1"/>
  <c r="X206" i="10" s="1"/>
  <c r="M205" i="10"/>
  <c r="N205" i="10" s="1"/>
  <c r="O205" i="10" s="1"/>
  <c r="L205" i="10"/>
  <c r="W204" i="10"/>
  <c r="X204" i="10" s="1"/>
  <c r="L204" i="10"/>
  <c r="M204" i="10" s="1"/>
  <c r="V204" i="10" s="1"/>
  <c r="L203" i="10"/>
  <c r="M203" i="10" s="1"/>
  <c r="V202" i="10"/>
  <c r="W202" i="10" s="1"/>
  <c r="X202" i="10" s="1"/>
  <c r="M202" i="10"/>
  <c r="N202" i="10" s="1"/>
  <c r="O202" i="10" s="1"/>
  <c r="L202" i="10"/>
  <c r="L201" i="10"/>
  <c r="M201" i="10" s="1"/>
  <c r="L200" i="10"/>
  <c r="M200" i="10" s="1"/>
  <c r="L199" i="10"/>
  <c r="M199" i="10" s="1"/>
  <c r="V198" i="10"/>
  <c r="W198" i="10" s="1"/>
  <c r="X198" i="10" s="1"/>
  <c r="O198" i="10"/>
  <c r="N198" i="10"/>
  <c r="M198" i="10"/>
  <c r="L198" i="10"/>
  <c r="L197" i="10"/>
  <c r="M197" i="10" s="1"/>
  <c r="L196" i="10"/>
  <c r="M196" i="10" s="1"/>
  <c r="M195" i="10"/>
  <c r="L195" i="10"/>
  <c r="W194" i="10"/>
  <c r="X194" i="10" s="1"/>
  <c r="N194" i="10"/>
  <c r="O194" i="10" s="1"/>
  <c r="L194" i="10"/>
  <c r="M194" i="10" s="1"/>
  <c r="V194" i="10" s="1"/>
  <c r="L193" i="10"/>
  <c r="M193" i="10" s="1"/>
  <c r="N193" i="10" s="1"/>
  <c r="O193" i="10" s="1"/>
  <c r="L192" i="10"/>
  <c r="M192" i="10" s="1"/>
  <c r="M191" i="10"/>
  <c r="L191" i="10"/>
  <c r="M190" i="10"/>
  <c r="L190" i="10"/>
  <c r="L189" i="10"/>
  <c r="M189" i="10" s="1"/>
  <c r="L188" i="10"/>
  <c r="M188" i="10" s="1"/>
  <c r="N188" i="10" s="1"/>
  <c r="O188" i="10" s="1"/>
  <c r="L187" i="10"/>
  <c r="M187" i="10" s="1"/>
  <c r="N186" i="10"/>
  <c r="O186" i="10" s="1"/>
  <c r="M186" i="10"/>
  <c r="V186" i="10" s="1"/>
  <c r="W186" i="10" s="1"/>
  <c r="X186" i="10" s="1"/>
  <c r="L186" i="10"/>
  <c r="M185" i="10"/>
  <c r="L185" i="10"/>
  <c r="L184" i="10"/>
  <c r="M184" i="10" s="1"/>
  <c r="N184" i="10" s="1"/>
  <c r="O184" i="10" s="1"/>
  <c r="L183" i="10"/>
  <c r="M183" i="10" s="1"/>
  <c r="M182" i="10"/>
  <c r="V182" i="10" s="1"/>
  <c r="W182" i="10" s="1"/>
  <c r="X182" i="10" s="1"/>
  <c r="L182" i="10"/>
  <c r="Z181" i="10"/>
  <c r="W181" i="10"/>
  <c r="X181" i="10" s="1"/>
  <c r="L181" i="10"/>
  <c r="M181" i="10" s="1"/>
  <c r="V181" i="10" s="1"/>
  <c r="V180" i="10"/>
  <c r="W180" i="10" s="1"/>
  <c r="X180" i="10" s="1"/>
  <c r="M180" i="10"/>
  <c r="N180" i="10" s="1"/>
  <c r="O180" i="10" s="1"/>
  <c r="L180" i="10"/>
  <c r="V179" i="10"/>
  <c r="W179" i="10" s="1"/>
  <c r="X179" i="10" s="1"/>
  <c r="O179" i="10"/>
  <c r="N179" i="10"/>
  <c r="M179" i="10"/>
  <c r="L179" i="10"/>
  <c r="V178" i="10"/>
  <c r="W178" i="10" s="1"/>
  <c r="X178" i="10" s="1"/>
  <c r="N178" i="10"/>
  <c r="O178" i="10" s="1"/>
  <c r="M178" i="10"/>
  <c r="L178" i="10"/>
  <c r="X177" i="10"/>
  <c r="AA177" i="10" s="1"/>
  <c r="V177" i="10"/>
  <c r="W177" i="10" s="1"/>
  <c r="N177" i="10"/>
  <c r="O177" i="10" s="1"/>
  <c r="M177" i="10"/>
  <c r="L177" i="10"/>
  <c r="L176" i="10"/>
  <c r="M176" i="10" s="1"/>
  <c r="N176" i="10" s="1"/>
  <c r="O176" i="10" s="1"/>
  <c r="V175" i="10"/>
  <c r="W175" i="10" s="1"/>
  <c r="X175" i="10" s="1"/>
  <c r="N175" i="10"/>
  <c r="O175" i="10" s="1"/>
  <c r="M175" i="10"/>
  <c r="L175" i="10"/>
  <c r="N174" i="10"/>
  <c r="O174" i="10" s="1"/>
  <c r="L174" i="10"/>
  <c r="M174" i="10" s="1"/>
  <c r="V174" i="10" s="1"/>
  <c r="W174" i="10" s="1"/>
  <c r="X174" i="10" s="1"/>
  <c r="L173" i="10"/>
  <c r="M173" i="10" s="1"/>
  <c r="L172" i="10"/>
  <c r="M172" i="10" s="1"/>
  <c r="L171" i="10"/>
  <c r="M171" i="10" s="1"/>
  <c r="L170" i="10"/>
  <c r="M170" i="10" s="1"/>
  <c r="N170" i="10" s="1"/>
  <c r="O170" i="10" s="1"/>
  <c r="L169" i="10"/>
  <c r="M169" i="10" s="1"/>
  <c r="L168" i="10"/>
  <c r="M168" i="10" s="1"/>
  <c r="L167" i="10"/>
  <c r="M167" i="10" s="1"/>
  <c r="V167" i="10" s="1"/>
  <c r="W167" i="10" s="1"/>
  <c r="X167" i="10" s="1"/>
  <c r="W166" i="10"/>
  <c r="X166" i="10" s="1"/>
  <c r="O166" i="10"/>
  <c r="N166" i="10"/>
  <c r="M166" i="10"/>
  <c r="V166" i="10" s="1"/>
  <c r="L166" i="10"/>
  <c r="V165" i="10"/>
  <c r="W165" i="10" s="1"/>
  <c r="X165" i="10" s="1"/>
  <c r="M165" i="10"/>
  <c r="N165" i="10" s="1"/>
  <c r="O165" i="10" s="1"/>
  <c r="L165" i="10"/>
  <c r="L164" i="10"/>
  <c r="M164" i="10" s="1"/>
  <c r="L163" i="10"/>
  <c r="M163" i="10" s="1"/>
  <c r="L162" i="10"/>
  <c r="M162" i="10" s="1"/>
  <c r="L161" i="10"/>
  <c r="M161" i="10" s="1"/>
  <c r="L160" i="10"/>
  <c r="M160" i="10" s="1"/>
  <c r="L159" i="10"/>
  <c r="M159" i="10" s="1"/>
  <c r="N159" i="10" s="1"/>
  <c r="O159" i="10" s="1"/>
  <c r="AB158" i="10"/>
  <c r="AA158" i="10"/>
  <c r="V158" i="10"/>
  <c r="W158" i="10" s="1"/>
  <c r="X158" i="10" s="1"/>
  <c r="O158" i="10"/>
  <c r="N158" i="10"/>
  <c r="M158" i="10"/>
  <c r="L158" i="10"/>
  <c r="V157" i="10"/>
  <c r="W157" i="10" s="1"/>
  <c r="X157" i="10" s="1"/>
  <c r="L157" i="10"/>
  <c r="M157" i="10" s="1"/>
  <c r="N157" i="10" s="1"/>
  <c r="O157" i="10" s="1"/>
  <c r="L156" i="10"/>
  <c r="M156" i="10" s="1"/>
  <c r="N156" i="10" s="1"/>
  <c r="O156" i="10" s="1"/>
  <c r="V155" i="10"/>
  <c r="W155" i="10" s="1"/>
  <c r="X155" i="10" s="1"/>
  <c r="L155" i="10"/>
  <c r="M155" i="10" s="1"/>
  <c r="N155" i="10" s="1"/>
  <c r="O155" i="10" s="1"/>
  <c r="M154" i="10"/>
  <c r="N154" i="10" s="1"/>
  <c r="O154" i="10" s="1"/>
  <c r="L154" i="10"/>
  <c r="L153" i="10"/>
  <c r="M153" i="10" s="1"/>
  <c r="N153" i="10" s="1"/>
  <c r="O153" i="10" s="1"/>
  <c r="AA152" i="10"/>
  <c r="Z152" i="10"/>
  <c r="X152" i="10"/>
  <c r="AB152" i="10" s="1"/>
  <c r="V152" i="10"/>
  <c r="W152" i="10" s="1"/>
  <c r="L152" i="10"/>
  <c r="M152" i="10" s="1"/>
  <c r="N152" i="10" s="1"/>
  <c r="O152" i="10" s="1"/>
  <c r="L151" i="10"/>
  <c r="M151" i="10" s="1"/>
  <c r="N151" i="10" s="1"/>
  <c r="O151" i="10" s="1"/>
  <c r="L150" i="10"/>
  <c r="M150" i="10" s="1"/>
  <c r="L149" i="10"/>
  <c r="M149" i="10" s="1"/>
  <c r="L148" i="10"/>
  <c r="M148" i="10" s="1"/>
  <c r="L147" i="10"/>
  <c r="M147" i="10" s="1"/>
  <c r="L146" i="10"/>
  <c r="M146" i="10" s="1"/>
  <c r="N146" i="10" s="1"/>
  <c r="O146" i="10" s="1"/>
  <c r="L145" i="10"/>
  <c r="M145" i="10" s="1"/>
  <c r="V145" i="10" s="1"/>
  <c r="W145" i="10" s="1"/>
  <c r="X145" i="10" s="1"/>
  <c r="Z145" i="10" s="1"/>
  <c r="M144" i="10"/>
  <c r="V144" i="10" s="1"/>
  <c r="W144" i="10" s="1"/>
  <c r="X144" i="10" s="1"/>
  <c r="AA144" i="10" s="1"/>
  <c r="L144" i="10"/>
  <c r="N143" i="10"/>
  <c r="O143" i="10" s="1"/>
  <c r="M143" i="10"/>
  <c r="V143" i="10" s="1"/>
  <c r="W143" i="10" s="1"/>
  <c r="X143" i="10" s="1"/>
  <c r="L143" i="10"/>
  <c r="L142" i="10"/>
  <c r="M142" i="10" s="1"/>
  <c r="L141" i="10"/>
  <c r="M141" i="10" s="1"/>
  <c r="L140" i="10"/>
  <c r="M140" i="10" s="1"/>
  <c r="N140" i="10" s="1"/>
  <c r="O140" i="10" s="1"/>
  <c r="N139" i="10"/>
  <c r="O139" i="10" s="1"/>
  <c r="M139" i="10"/>
  <c r="V139" i="10" s="1"/>
  <c r="W139" i="10" s="1"/>
  <c r="X139" i="10" s="1"/>
  <c r="L139" i="10"/>
  <c r="AB138" i="10"/>
  <c r="M138" i="10"/>
  <c r="V138" i="10" s="1"/>
  <c r="W138" i="10" s="1"/>
  <c r="X138" i="10" s="1"/>
  <c r="Y138" i="10" s="1"/>
  <c r="L138" i="10"/>
  <c r="M137" i="10"/>
  <c r="L137" i="10"/>
  <c r="L136" i="10"/>
  <c r="M136" i="10" s="1"/>
  <c r="N136" i="10" s="1"/>
  <c r="O136" i="10" s="1"/>
  <c r="L135" i="10"/>
  <c r="M135" i="10" s="1"/>
  <c r="N135" i="10" s="1"/>
  <c r="O135" i="10" s="1"/>
  <c r="L134" i="10"/>
  <c r="M134" i="10" s="1"/>
  <c r="V133" i="10"/>
  <c r="W133" i="10" s="1"/>
  <c r="X133" i="10" s="1"/>
  <c r="L133" i="10"/>
  <c r="M133" i="10" s="1"/>
  <c r="N133" i="10" s="1"/>
  <c r="O133" i="10" s="1"/>
  <c r="Z132" i="10"/>
  <c r="V132" i="10"/>
  <c r="W132" i="10" s="1"/>
  <c r="X132" i="10" s="1"/>
  <c r="L132" i="10"/>
  <c r="M132" i="10" s="1"/>
  <c r="N132" i="10" s="1"/>
  <c r="O132" i="10" s="1"/>
  <c r="L131" i="10"/>
  <c r="M131" i="10" s="1"/>
  <c r="L130" i="10"/>
  <c r="M130" i="10" s="1"/>
  <c r="M129" i="10"/>
  <c r="V129" i="10" s="1"/>
  <c r="W129" i="10" s="1"/>
  <c r="X129" i="10" s="1"/>
  <c r="L129" i="10"/>
  <c r="L128" i="10"/>
  <c r="M128" i="10" s="1"/>
  <c r="L127" i="10"/>
  <c r="M127" i="10" s="1"/>
  <c r="M126" i="10"/>
  <c r="L126" i="10"/>
  <c r="N125" i="10"/>
  <c r="O125" i="10" s="1"/>
  <c r="L125" i="10"/>
  <c r="M125" i="10" s="1"/>
  <c r="V125" i="10" s="1"/>
  <c r="W125" i="10" s="1"/>
  <c r="X125" i="10" s="1"/>
  <c r="Z124" i="10"/>
  <c r="M124" i="10"/>
  <c r="V124" i="10" s="1"/>
  <c r="W124" i="10" s="1"/>
  <c r="X124" i="10" s="1"/>
  <c r="Y124" i="10" s="1"/>
  <c r="L124" i="10"/>
  <c r="L123" i="10"/>
  <c r="M123" i="10" s="1"/>
  <c r="N123" i="10" s="1"/>
  <c r="O123" i="10" s="1"/>
  <c r="M122" i="10"/>
  <c r="L122" i="10"/>
  <c r="AB121" i="10"/>
  <c r="AA121" i="10"/>
  <c r="Z121" i="10"/>
  <c r="O121" i="10"/>
  <c r="N121" i="10"/>
  <c r="M121" i="10"/>
  <c r="V121" i="10" s="1"/>
  <c r="W121" i="10" s="1"/>
  <c r="X121" i="10" s="1"/>
  <c r="Y121" i="10" s="1"/>
  <c r="L121" i="10"/>
  <c r="V120" i="10"/>
  <c r="W120" i="10" s="1"/>
  <c r="X120" i="10" s="1"/>
  <c r="L120" i="10"/>
  <c r="M120" i="10" s="1"/>
  <c r="N120" i="10" s="1"/>
  <c r="O120" i="10" s="1"/>
  <c r="L119" i="10"/>
  <c r="M119" i="10" s="1"/>
  <c r="L118" i="10"/>
  <c r="M118" i="10" s="1"/>
  <c r="L117" i="10"/>
  <c r="M117" i="10" s="1"/>
  <c r="L116" i="10"/>
  <c r="M116" i="10" s="1"/>
  <c r="V116" i="10" s="1"/>
  <c r="W116" i="10" s="1"/>
  <c r="X116" i="10" s="1"/>
  <c r="L115" i="10"/>
  <c r="M115" i="10" s="1"/>
  <c r="L114" i="10"/>
  <c r="M114" i="10" s="1"/>
  <c r="V114" i="10" s="1"/>
  <c r="W114" i="10" s="1"/>
  <c r="X114" i="10" s="1"/>
  <c r="M113" i="10"/>
  <c r="L113" i="10"/>
  <c r="V112" i="10"/>
  <c r="W112" i="10" s="1"/>
  <c r="X112" i="10" s="1"/>
  <c r="L112" i="10"/>
  <c r="M112" i="10" s="1"/>
  <c r="N112" i="10" s="1"/>
  <c r="O112" i="10" s="1"/>
  <c r="N111" i="10"/>
  <c r="O111" i="10" s="1"/>
  <c r="M111" i="10"/>
  <c r="V111" i="10" s="1"/>
  <c r="W111" i="10" s="1"/>
  <c r="X111" i="10" s="1"/>
  <c r="L111" i="10"/>
  <c r="L110" i="10"/>
  <c r="M110" i="10" s="1"/>
  <c r="V110" i="10" s="1"/>
  <c r="W110" i="10" s="1"/>
  <c r="X110" i="10" s="1"/>
  <c r="AB110" i="10" s="1"/>
  <c r="L109" i="10"/>
  <c r="M109" i="10" s="1"/>
  <c r="L108" i="10"/>
  <c r="M108" i="10" s="1"/>
  <c r="N108" i="10" s="1"/>
  <c r="O108" i="10" s="1"/>
  <c r="L107" i="10"/>
  <c r="M107" i="10" s="1"/>
  <c r="M106" i="10"/>
  <c r="L106" i="10"/>
  <c r="M105" i="10"/>
  <c r="V105" i="10" s="1"/>
  <c r="W105" i="10" s="1"/>
  <c r="X105" i="10" s="1"/>
  <c r="L105" i="10"/>
  <c r="L104" i="10"/>
  <c r="M104" i="10" s="1"/>
  <c r="M103" i="10"/>
  <c r="N103" i="10" s="1"/>
  <c r="O103" i="10" s="1"/>
  <c r="L103" i="10"/>
  <c r="V102" i="10"/>
  <c r="W102" i="10" s="1"/>
  <c r="X102" i="10" s="1"/>
  <c r="M102" i="10"/>
  <c r="N102" i="10" s="1"/>
  <c r="O102" i="10" s="1"/>
  <c r="L102" i="10"/>
  <c r="N101" i="10"/>
  <c r="O101" i="10" s="1"/>
  <c r="M101" i="10"/>
  <c r="V101" i="10" s="1"/>
  <c r="W101" i="10" s="1"/>
  <c r="X101" i="10" s="1"/>
  <c r="Y101" i="10" s="1"/>
  <c r="L101" i="10"/>
  <c r="M100" i="10"/>
  <c r="V100" i="10" s="1"/>
  <c r="W100" i="10" s="1"/>
  <c r="X100" i="10" s="1"/>
  <c r="L100" i="10"/>
  <c r="L99" i="10"/>
  <c r="M99" i="10" s="1"/>
  <c r="L98" i="10"/>
  <c r="M98" i="10" s="1"/>
  <c r="L97" i="10"/>
  <c r="M97" i="10" s="1"/>
  <c r="M96" i="10"/>
  <c r="V96" i="10" s="1"/>
  <c r="W96" i="10" s="1"/>
  <c r="X96" i="10" s="1"/>
  <c r="L96" i="10"/>
  <c r="L95" i="10"/>
  <c r="M95" i="10" s="1"/>
  <c r="L94" i="10"/>
  <c r="M94" i="10" s="1"/>
  <c r="L93" i="10"/>
  <c r="M93" i="10" s="1"/>
  <c r="L92" i="10"/>
  <c r="M92" i="10" s="1"/>
  <c r="N92" i="10" s="1"/>
  <c r="O92" i="10" s="1"/>
  <c r="L91" i="10"/>
  <c r="M91" i="10" s="1"/>
  <c r="AB90" i="10"/>
  <c r="AA90" i="10"/>
  <c r="N90" i="10"/>
  <c r="O90" i="10" s="1"/>
  <c r="L90" i="10"/>
  <c r="M90" i="10" s="1"/>
  <c r="V90" i="10" s="1"/>
  <c r="W90" i="10" s="1"/>
  <c r="X90" i="10" s="1"/>
  <c r="Y90" i="10" s="1"/>
  <c r="L89" i="10"/>
  <c r="M89" i="10" s="1"/>
  <c r="L88" i="10"/>
  <c r="M88" i="10" s="1"/>
  <c r="M87" i="10"/>
  <c r="V87" i="10" s="1"/>
  <c r="W87" i="10" s="1"/>
  <c r="X87" i="10" s="1"/>
  <c r="L87" i="10"/>
  <c r="L86" i="10"/>
  <c r="M86" i="10" s="1"/>
  <c r="V85" i="10"/>
  <c r="W85" i="10" s="1"/>
  <c r="X85" i="10" s="1"/>
  <c r="M85" i="10"/>
  <c r="N85" i="10" s="1"/>
  <c r="O85" i="10" s="1"/>
  <c r="L85" i="10"/>
  <c r="V84" i="10"/>
  <c r="W84" i="10" s="1"/>
  <c r="X84" i="10" s="1"/>
  <c r="Y84" i="10" s="1"/>
  <c r="O84" i="10"/>
  <c r="L84" i="10"/>
  <c r="M84" i="10" s="1"/>
  <c r="N84" i="10" s="1"/>
  <c r="L83" i="10"/>
  <c r="M83" i="10" s="1"/>
  <c r="V82" i="10"/>
  <c r="W82" i="10" s="1"/>
  <c r="X82" i="10" s="1"/>
  <c r="L82" i="10"/>
  <c r="M82" i="10" s="1"/>
  <c r="N82" i="10" s="1"/>
  <c r="O82" i="10" s="1"/>
  <c r="Z81" i="10"/>
  <c r="Y81" i="10"/>
  <c r="V81" i="10"/>
  <c r="W81" i="10" s="1"/>
  <c r="X81" i="10" s="1"/>
  <c r="O81" i="10"/>
  <c r="M81" i="10"/>
  <c r="N81" i="10" s="1"/>
  <c r="L81" i="10"/>
  <c r="L80" i="10"/>
  <c r="M80" i="10" s="1"/>
  <c r="N80" i="10" s="1"/>
  <c r="O80" i="10" s="1"/>
  <c r="V79" i="10"/>
  <c r="W79" i="10" s="1"/>
  <c r="X79" i="10" s="1"/>
  <c r="O79" i="10"/>
  <c r="L79" i="10"/>
  <c r="M79" i="10" s="1"/>
  <c r="N79" i="10" s="1"/>
  <c r="AB78" i="10"/>
  <c r="V78" i="10"/>
  <c r="W78" i="10" s="1"/>
  <c r="X78" i="10" s="1"/>
  <c r="Y78" i="10" s="1"/>
  <c r="O78" i="10"/>
  <c r="L78" i="10"/>
  <c r="M78" i="10" s="1"/>
  <c r="N78" i="10" s="1"/>
  <c r="L77" i="10"/>
  <c r="M77" i="10" s="1"/>
  <c r="V76" i="10"/>
  <c r="W76" i="10" s="1"/>
  <c r="X76" i="10" s="1"/>
  <c r="O76" i="10"/>
  <c r="L76" i="10"/>
  <c r="M76" i="10" s="1"/>
  <c r="N76" i="10" s="1"/>
  <c r="L75" i="10"/>
  <c r="M75" i="10" s="1"/>
  <c r="L74" i="10"/>
  <c r="M74" i="10" s="1"/>
  <c r="N74" i="10" s="1"/>
  <c r="O74" i="10" s="1"/>
  <c r="L73" i="10"/>
  <c r="M73" i="10" s="1"/>
  <c r="V73" i="10" s="1"/>
  <c r="W73" i="10" s="1"/>
  <c r="X73" i="10" s="1"/>
  <c r="V72" i="10"/>
  <c r="W72" i="10" s="1"/>
  <c r="X72" i="10" s="1"/>
  <c r="O72" i="10"/>
  <c r="L72" i="10"/>
  <c r="M72" i="10" s="1"/>
  <c r="N72" i="10" s="1"/>
  <c r="L71" i="10"/>
  <c r="M71" i="10" s="1"/>
  <c r="V70" i="10"/>
  <c r="W70" i="10" s="1"/>
  <c r="X70" i="10" s="1"/>
  <c r="Y70" i="10" s="1"/>
  <c r="O70" i="10"/>
  <c r="L70" i="10"/>
  <c r="M70" i="10" s="1"/>
  <c r="N70" i="10" s="1"/>
  <c r="L69" i="10"/>
  <c r="M69" i="10" s="1"/>
  <c r="V68" i="10"/>
  <c r="W68" i="10" s="1"/>
  <c r="X68" i="10" s="1"/>
  <c r="L68" i="10"/>
  <c r="M68" i="10" s="1"/>
  <c r="N68" i="10" s="1"/>
  <c r="O68" i="10" s="1"/>
  <c r="M67" i="10"/>
  <c r="L67" i="10"/>
  <c r="L66" i="10"/>
  <c r="M66" i="10" s="1"/>
  <c r="V66" i="10" s="1"/>
  <c r="W66" i="10" s="1"/>
  <c r="X66" i="10" s="1"/>
  <c r="Z65" i="10"/>
  <c r="Y65" i="10"/>
  <c r="V65" i="10"/>
  <c r="W65" i="10" s="1"/>
  <c r="X65" i="10" s="1"/>
  <c r="O65" i="10"/>
  <c r="M65" i="10"/>
  <c r="N65" i="10" s="1"/>
  <c r="L65" i="10"/>
  <c r="N64" i="10"/>
  <c r="O64" i="10" s="1"/>
  <c r="L64" i="10"/>
  <c r="M64" i="10" s="1"/>
  <c r="V64" i="10" s="1"/>
  <c r="W64" i="10" s="1"/>
  <c r="X64" i="10" s="1"/>
  <c r="L63" i="10"/>
  <c r="M63" i="10" s="1"/>
  <c r="V62" i="10"/>
  <c r="W62" i="10" s="1"/>
  <c r="X62" i="10" s="1"/>
  <c r="AB62" i="10" s="1"/>
  <c r="L62" i="10"/>
  <c r="M62" i="10" s="1"/>
  <c r="N62" i="10" s="1"/>
  <c r="O62" i="10" s="1"/>
  <c r="M61" i="10"/>
  <c r="V61" i="10" s="1"/>
  <c r="W61" i="10" s="1"/>
  <c r="X61" i="10" s="1"/>
  <c r="L61" i="10"/>
  <c r="L60" i="10"/>
  <c r="M60" i="10" s="1"/>
  <c r="L59" i="10"/>
  <c r="M59" i="10" s="1"/>
  <c r="AB58" i="10"/>
  <c r="AA58" i="10"/>
  <c r="Z58" i="10"/>
  <c r="O58" i="10"/>
  <c r="N58" i="10"/>
  <c r="M58" i="10"/>
  <c r="V58" i="10" s="1"/>
  <c r="W58" i="10" s="1"/>
  <c r="X58" i="10" s="1"/>
  <c r="Y58" i="10" s="1"/>
  <c r="L58" i="10"/>
  <c r="L57" i="10"/>
  <c r="M57" i="10" s="1"/>
  <c r="L56" i="10"/>
  <c r="M56" i="10" s="1"/>
  <c r="W55" i="10"/>
  <c r="X55" i="10" s="1"/>
  <c r="M55" i="10"/>
  <c r="V55" i="10" s="1"/>
  <c r="L55" i="10"/>
  <c r="L54" i="10"/>
  <c r="M54" i="10" s="1"/>
  <c r="L53" i="10"/>
  <c r="M53" i="10" s="1"/>
  <c r="N53" i="10" s="1"/>
  <c r="O53" i="10" s="1"/>
  <c r="L52" i="10"/>
  <c r="M52" i="10" s="1"/>
  <c r="L51" i="10"/>
  <c r="M51" i="10" s="1"/>
  <c r="L50" i="10"/>
  <c r="M50" i="10" s="1"/>
  <c r="N50" i="10" s="1"/>
  <c r="O50" i="10" s="1"/>
  <c r="M49" i="10"/>
  <c r="V49" i="10" s="1"/>
  <c r="W49" i="10" s="1"/>
  <c r="X49" i="10" s="1"/>
  <c r="L49" i="10"/>
  <c r="V48" i="10"/>
  <c r="W48" i="10" s="1"/>
  <c r="X48" i="10" s="1"/>
  <c r="M48" i="10"/>
  <c r="N48" i="10" s="1"/>
  <c r="O48" i="10" s="1"/>
  <c r="L48" i="10"/>
  <c r="V47" i="10"/>
  <c r="W47" i="10" s="1"/>
  <c r="X47" i="10" s="1"/>
  <c r="O47" i="10"/>
  <c r="L47" i="10"/>
  <c r="M47" i="10" s="1"/>
  <c r="N47" i="10" s="1"/>
  <c r="L46" i="10"/>
  <c r="M46" i="10" s="1"/>
  <c r="L45" i="10"/>
  <c r="M45" i="10" s="1"/>
  <c r="V45" i="10" s="1"/>
  <c r="W45" i="10" s="1"/>
  <c r="X45" i="10" s="1"/>
  <c r="V44" i="10"/>
  <c r="W44" i="10" s="1"/>
  <c r="X44" i="10" s="1"/>
  <c r="N44" i="10"/>
  <c r="O44" i="10" s="1"/>
  <c r="L44" i="10"/>
  <c r="M44" i="10" s="1"/>
  <c r="L43" i="10"/>
  <c r="M43" i="10" s="1"/>
  <c r="L42" i="10"/>
  <c r="M42" i="10" s="1"/>
  <c r="N42" i="10" s="1"/>
  <c r="O42" i="10" s="1"/>
  <c r="V41" i="10"/>
  <c r="W41" i="10" s="1"/>
  <c r="X41" i="10" s="1"/>
  <c r="M41" i="10"/>
  <c r="N41" i="10" s="1"/>
  <c r="O41" i="10" s="1"/>
  <c r="L41" i="10"/>
  <c r="M40" i="10"/>
  <c r="L40" i="10"/>
  <c r="L39" i="10"/>
  <c r="M39" i="10" s="1"/>
  <c r="N38" i="10"/>
  <c r="O38" i="10" s="1"/>
  <c r="M38" i="10"/>
  <c r="V38" i="10" s="1"/>
  <c r="W38" i="10" s="1"/>
  <c r="X38" i="10" s="1"/>
  <c r="Y38" i="10" s="1"/>
  <c r="L38" i="10"/>
  <c r="L37" i="10"/>
  <c r="M37" i="10" s="1"/>
  <c r="M36" i="10"/>
  <c r="N36" i="10" s="1"/>
  <c r="O36" i="10" s="1"/>
  <c r="L36" i="10"/>
  <c r="M35" i="10"/>
  <c r="V35" i="10" s="1"/>
  <c r="W35" i="10" s="1"/>
  <c r="X35" i="10" s="1"/>
  <c r="L35" i="10"/>
  <c r="L34" i="10"/>
  <c r="M34" i="10" s="1"/>
  <c r="V33" i="10"/>
  <c r="W33" i="10" s="1"/>
  <c r="X33" i="10" s="1"/>
  <c r="O33" i="10"/>
  <c r="L33" i="10"/>
  <c r="M33" i="10" s="1"/>
  <c r="N33" i="10" s="1"/>
  <c r="L32" i="10"/>
  <c r="M32" i="10" s="1"/>
  <c r="L31" i="10"/>
  <c r="M31" i="10" s="1"/>
  <c r="L30" i="10"/>
  <c r="M30" i="10" s="1"/>
  <c r="AA29" i="10"/>
  <c r="M29" i="10"/>
  <c r="V29" i="10" s="1"/>
  <c r="W29" i="10" s="1"/>
  <c r="X29" i="10" s="1"/>
  <c r="AB29" i="10" s="1"/>
  <c r="L29" i="10"/>
  <c r="V28" i="10"/>
  <c r="W28" i="10" s="1"/>
  <c r="X28" i="10" s="1"/>
  <c r="N28" i="10"/>
  <c r="O28" i="10" s="1"/>
  <c r="L28" i="10"/>
  <c r="M28" i="10" s="1"/>
  <c r="L27" i="10"/>
  <c r="M27" i="10" s="1"/>
  <c r="M26" i="10"/>
  <c r="N26" i="10" s="1"/>
  <c r="O26" i="10" s="1"/>
  <c r="L26" i="10"/>
  <c r="M25" i="10"/>
  <c r="V25" i="10" s="1"/>
  <c r="W25" i="10" s="1"/>
  <c r="X25" i="10" s="1"/>
  <c r="L25" i="10"/>
  <c r="L24" i="10"/>
  <c r="M24" i="10" s="1"/>
  <c r="N24" i="10" s="1"/>
  <c r="O24" i="10" s="1"/>
  <c r="L23" i="10"/>
  <c r="M23" i="10" s="1"/>
  <c r="N23" i="10" s="1"/>
  <c r="O23" i="10" s="1"/>
  <c r="N22" i="10"/>
  <c r="O22" i="10" s="1"/>
  <c r="M22" i="10"/>
  <c r="V22" i="10" s="1"/>
  <c r="W22" i="10" s="1"/>
  <c r="X22" i="10" s="1"/>
  <c r="L22" i="10"/>
  <c r="L21" i="10"/>
  <c r="M21" i="10" s="1"/>
  <c r="V21" i="10" s="1"/>
  <c r="W21" i="10" s="1"/>
  <c r="X21" i="10" s="1"/>
  <c r="L20" i="10"/>
  <c r="M20" i="10" s="1"/>
  <c r="M19" i="10"/>
  <c r="N19" i="10" s="1"/>
  <c r="O19" i="10" s="1"/>
  <c r="L19" i="10"/>
  <c r="M18" i="10"/>
  <c r="L18" i="10"/>
  <c r="L17" i="10"/>
  <c r="M17" i="10" s="1"/>
  <c r="V17" i="10" s="1"/>
  <c r="W17" i="10" s="1"/>
  <c r="X17" i="10" s="1"/>
  <c r="L16" i="10"/>
  <c r="M16" i="10" s="1"/>
  <c r="M15" i="10"/>
  <c r="V15" i="10" s="1"/>
  <c r="W15" i="10" s="1"/>
  <c r="X15" i="10" s="1"/>
  <c r="L15" i="10"/>
  <c r="L14" i="10"/>
  <c r="M14" i="10" s="1"/>
  <c r="L13" i="10"/>
  <c r="M13" i="10" s="1"/>
  <c r="AB12" i="10"/>
  <c r="AA12" i="10"/>
  <c r="Z12" i="10"/>
  <c r="S12" i="10"/>
  <c r="M12" i="10"/>
  <c r="V12" i="10" s="1"/>
  <c r="W12" i="10" s="1"/>
  <c r="X12" i="10" s="1"/>
  <c r="Y12" i="10" s="1"/>
  <c r="L12" i="10"/>
  <c r="S11" i="10"/>
  <c r="L11" i="10"/>
  <c r="M11" i="10" s="1"/>
  <c r="S10" i="10"/>
  <c r="L10" i="10"/>
  <c r="M10" i="10" s="1"/>
  <c r="S9" i="10"/>
  <c r="L9" i="10"/>
  <c r="M9" i="10" s="1"/>
  <c r="N9" i="10" s="1"/>
  <c r="O9" i="10" s="1"/>
  <c r="S8" i="10"/>
  <c r="L8" i="10"/>
  <c r="M8" i="10" s="1"/>
  <c r="AB7" i="10"/>
  <c r="AA7" i="10"/>
  <c r="Z7" i="10"/>
  <c r="Y7" i="10"/>
  <c r="S7" i="10"/>
  <c r="M7" i="10"/>
  <c r="V7" i="10" s="1"/>
  <c r="W7" i="10" s="1"/>
  <c r="X7" i="10" s="1"/>
  <c r="L7" i="10"/>
  <c r="S6" i="10"/>
  <c r="L6" i="10"/>
  <c r="M6" i="10" s="1"/>
  <c r="S5" i="10"/>
  <c r="L5" i="10"/>
  <c r="M5" i="10" s="1"/>
  <c r="V4" i="10"/>
  <c r="W4" i="10" s="1"/>
  <c r="X4" i="10" s="1"/>
  <c r="Y4" i="10" s="1"/>
  <c r="S4" i="10"/>
  <c r="L4" i="10"/>
  <c r="M4" i="10" s="1"/>
  <c r="N4" i="10" s="1"/>
  <c r="O4" i="10" s="1"/>
  <c r="S3" i="10"/>
  <c r="L3" i="10"/>
  <c r="M3" i="10" s="1"/>
  <c r="S2" i="10"/>
  <c r="L2" i="10"/>
  <c r="M2" i="10" s="1"/>
  <c r="AA55" i="10" l="1"/>
  <c r="Z55" i="10"/>
  <c r="AB55" i="10"/>
  <c r="Y55" i="10"/>
  <c r="AA82" i="10"/>
  <c r="Z82" i="10"/>
  <c r="Y82" i="10"/>
  <c r="AB82" i="10"/>
  <c r="V94" i="10"/>
  <c r="W94" i="10" s="1"/>
  <c r="X94" i="10" s="1"/>
  <c r="N94" i="10"/>
  <c r="O94" i="10" s="1"/>
  <c r="AB120" i="10"/>
  <c r="AA120" i="10"/>
  <c r="Z120" i="10"/>
  <c r="Y120" i="10"/>
  <c r="V11" i="10"/>
  <c r="W11" i="10" s="1"/>
  <c r="X11" i="10" s="1"/>
  <c r="N11" i="10"/>
  <c r="O11" i="10" s="1"/>
  <c r="N56" i="10"/>
  <c r="O56" i="10" s="1"/>
  <c r="V56" i="10"/>
  <c r="W56" i="10" s="1"/>
  <c r="X56" i="10" s="1"/>
  <c r="V83" i="10"/>
  <c r="W83" i="10" s="1"/>
  <c r="X83" i="10" s="1"/>
  <c r="N83" i="10"/>
  <c r="O83" i="10" s="1"/>
  <c r="AB129" i="10"/>
  <c r="Y129" i="10"/>
  <c r="AA129" i="10"/>
  <c r="Z129" i="10"/>
  <c r="AB175" i="10"/>
  <c r="Z175" i="10"/>
  <c r="Y175" i="10"/>
  <c r="AA175" i="10"/>
  <c r="V57" i="10"/>
  <c r="W57" i="10" s="1"/>
  <c r="X57" i="10" s="1"/>
  <c r="N57" i="10"/>
  <c r="O57" i="10" s="1"/>
  <c r="N109" i="10"/>
  <c r="O109" i="10" s="1"/>
  <c r="V109" i="10"/>
  <c r="W109" i="10" s="1"/>
  <c r="X109" i="10" s="1"/>
  <c r="AA311" i="10"/>
  <c r="AB311" i="10"/>
  <c r="Y311" i="10"/>
  <c r="Z311" i="10"/>
  <c r="V13" i="10"/>
  <c r="W13" i="10" s="1"/>
  <c r="X13" i="10" s="1"/>
  <c r="N13" i="10"/>
  <c r="O13" i="10" s="1"/>
  <c r="Z68" i="10"/>
  <c r="Y68" i="10"/>
  <c r="AB68" i="10"/>
  <c r="AA68" i="10"/>
  <c r="AB167" i="10"/>
  <c r="AA167" i="10"/>
  <c r="Z167" i="10"/>
  <c r="Y167" i="10"/>
  <c r="Z287" i="10"/>
  <c r="Y287" i="10"/>
  <c r="AA287" i="10"/>
  <c r="AB287" i="10"/>
  <c r="AB48" i="10"/>
  <c r="AA48" i="10"/>
  <c r="Z48" i="10"/>
  <c r="Y48" i="10"/>
  <c r="V59" i="10"/>
  <c r="W59" i="10" s="1"/>
  <c r="X59" i="10" s="1"/>
  <c r="N59" i="10"/>
  <c r="O59" i="10" s="1"/>
  <c r="V69" i="10"/>
  <c r="W69" i="10" s="1"/>
  <c r="X69" i="10" s="1"/>
  <c r="N69" i="10"/>
  <c r="O69" i="10" s="1"/>
  <c r="AA87" i="10"/>
  <c r="Z87" i="10"/>
  <c r="AB87" i="10"/>
  <c r="Y87" i="10"/>
  <c r="V147" i="10"/>
  <c r="W147" i="10" s="1"/>
  <c r="X147" i="10" s="1"/>
  <c r="N147" i="10"/>
  <c r="O147" i="10" s="1"/>
  <c r="AA186" i="10"/>
  <c r="AB186" i="10"/>
  <c r="Z186" i="10"/>
  <c r="Y186" i="10"/>
  <c r="V222" i="10"/>
  <c r="W222" i="10" s="1"/>
  <c r="X222" i="10" s="1"/>
  <c r="N222" i="10"/>
  <c r="O222" i="10" s="1"/>
  <c r="V34" i="10"/>
  <c r="W34" i="10" s="1"/>
  <c r="X34" i="10" s="1"/>
  <c r="N34" i="10"/>
  <c r="O34" i="10" s="1"/>
  <c r="V77" i="10"/>
  <c r="W77" i="10" s="1"/>
  <c r="X77" i="10" s="1"/>
  <c r="N77" i="10"/>
  <c r="O77" i="10" s="1"/>
  <c r="Y66" i="10"/>
  <c r="AB66" i="10"/>
  <c r="AA66" i="10"/>
  <c r="Z66" i="10"/>
  <c r="AB361" i="10"/>
  <c r="AA361" i="10"/>
  <c r="Z361" i="10"/>
  <c r="Y361" i="10"/>
  <c r="AB178" i="10"/>
  <c r="AA178" i="10"/>
  <c r="Y178" i="10"/>
  <c r="Z178" i="10"/>
  <c r="AB15" i="10"/>
  <c r="AA15" i="10"/>
  <c r="Z15" i="10"/>
  <c r="Y15" i="10"/>
  <c r="N39" i="10"/>
  <c r="O39" i="10" s="1"/>
  <c r="V39" i="10"/>
  <c r="W39" i="10" s="1"/>
  <c r="X39" i="10" s="1"/>
  <c r="AB198" i="10"/>
  <c r="AA198" i="10"/>
  <c r="Y198" i="10"/>
  <c r="Z198" i="10"/>
  <c r="AB96" i="10"/>
  <c r="AA96" i="10"/>
  <c r="Y96" i="10"/>
  <c r="Z96" i="10"/>
  <c r="AB133" i="10"/>
  <c r="AA133" i="10"/>
  <c r="Y133" i="10"/>
  <c r="Z133" i="10"/>
  <c r="AB79" i="10"/>
  <c r="Y79" i="10"/>
  <c r="Z79" i="10"/>
  <c r="AA79" i="10"/>
  <c r="AB28" i="10"/>
  <c r="AA28" i="10"/>
  <c r="Z28" i="10"/>
  <c r="Y28" i="10"/>
  <c r="Z61" i="10"/>
  <c r="Y61" i="10"/>
  <c r="AB61" i="10"/>
  <c r="AA61" i="10"/>
  <c r="AB114" i="10"/>
  <c r="AA114" i="10"/>
  <c r="Z114" i="10"/>
  <c r="Y114" i="10"/>
  <c r="N150" i="10"/>
  <c r="O150" i="10" s="1"/>
  <c r="V150" i="10"/>
  <c r="W150" i="10" s="1"/>
  <c r="X150" i="10" s="1"/>
  <c r="V171" i="10"/>
  <c r="W171" i="10" s="1"/>
  <c r="X171" i="10" s="1"/>
  <c r="N171" i="10"/>
  <c r="O171" i="10" s="1"/>
  <c r="AA209" i="10"/>
  <c r="Z209" i="10"/>
  <c r="AB209" i="10"/>
  <c r="Y209" i="10"/>
  <c r="AB233" i="10"/>
  <c r="Z233" i="10"/>
  <c r="AA233" i="10"/>
  <c r="Y233" i="10"/>
  <c r="AB21" i="10"/>
  <c r="AA21" i="10"/>
  <c r="Z21" i="10"/>
  <c r="Y21" i="10"/>
  <c r="AB44" i="10"/>
  <c r="Z44" i="10"/>
  <c r="AA44" i="10"/>
  <c r="Y44" i="10"/>
  <c r="AB45" i="10"/>
  <c r="AA45" i="10"/>
  <c r="Z45" i="10"/>
  <c r="Y45" i="10"/>
  <c r="V131" i="10"/>
  <c r="W131" i="10" s="1"/>
  <c r="X131" i="10" s="1"/>
  <c r="N131" i="10"/>
  <c r="O131" i="10" s="1"/>
  <c r="Y35" i="10"/>
  <c r="Z35" i="10"/>
  <c r="AB35" i="10"/>
  <c r="AA35" i="10"/>
  <c r="Z85" i="10"/>
  <c r="Y85" i="10"/>
  <c r="AB85" i="10"/>
  <c r="AA85" i="10"/>
  <c r="V115" i="10"/>
  <c r="W115" i="10" s="1"/>
  <c r="X115" i="10" s="1"/>
  <c r="N115" i="10"/>
  <c r="O115" i="10" s="1"/>
  <c r="V63" i="10"/>
  <c r="W63" i="10" s="1"/>
  <c r="X63" i="10" s="1"/>
  <c r="N63" i="10"/>
  <c r="O63" i="10" s="1"/>
  <c r="N160" i="10"/>
  <c r="O160" i="10" s="1"/>
  <c r="V160" i="10"/>
  <c r="W160" i="10" s="1"/>
  <c r="X160" i="10" s="1"/>
  <c r="AB240" i="10"/>
  <c r="AA240" i="10"/>
  <c r="Z240" i="10"/>
  <c r="Y240" i="10"/>
  <c r="V326" i="10"/>
  <c r="W326" i="10" s="1"/>
  <c r="X326" i="10" s="1"/>
  <c r="N326" i="10"/>
  <c r="O326" i="10" s="1"/>
  <c r="AA76" i="10"/>
  <c r="Y76" i="10"/>
  <c r="Z76" i="10"/>
  <c r="AB76" i="10"/>
  <c r="V6" i="10"/>
  <c r="W6" i="10" s="1"/>
  <c r="X6" i="10" s="1"/>
  <c r="N6" i="10"/>
  <c r="O6" i="10" s="1"/>
  <c r="AB111" i="10"/>
  <c r="AA111" i="10"/>
  <c r="Z111" i="10"/>
  <c r="Y111" i="10"/>
  <c r="V37" i="10"/>
  <c r="W37" i="10" s="1"/>
  <c r="X37" i="10" s="1"/>
  <c r="N37" i="10"/>
  <c r="O37" i="10" s="1"/>
  <c r="AB100" i="10"/>
  <c r="AA100" i="10"/>
  <c r="Z100" i="10"/>
  <c r="Y100" i="10"/>
  <c r="AB17" i="10"/>
  <c r="AA17" i="10"/>
  <c r="Z17" i="10"/>
  <c r="Y17" i="10"/>
  <c r="V71" i="10"/>
  <c r="W71" i="10" s="1"/>
  <c r="X71" i="10" s="1"/>
  <c r="N71" i="10"/>
  <c r="O71" i="10" s="1"/>
  <c r="AA102" i="10"/>
  <c r="Z102" i="10"/>
  <c r="Y102" i="10"/>
  <c r="AB102" i="10"/>
  <c r="V2" i="10"/>
  <c r="W2" i="10" s="1"/>
  <c r="X2" i="10" s="1"/>
  <c r="N2" i="10"/>
  <c r="O2" i="10" s="1"/>
  <c r="Z41" i="10"/>
  <c r="Y41" i="10"/>
  <c r="AA41" i="10"/>
  <c r="AB41" i="10"/>
  <c r="V54" i="10"/>
  <c r="W54" i="10" s="1"/>
  <c r="X54" i="10" s="1"/>
  <c r="N54" i="10"/>
  <c r="O54" i="10" s="1"/>
  <c r="Y64" i="10"/>
  <c r="AB64" i="10"/>
  <c r="AA64" i="10"/>
  <c r="Z64" i="10"/>
  <c r="AB72" i="10"/>
  <c r="Z72" i="10"/>
  <c r="AA72" i="10"/>
  <c r="Y72" i="10"/>
  <c r="V91" i="10"/>
  <c r="W91" i="10" s="1"/>
  <c r="X91" i="10" s="1"/>
  <c r="N91" i="10"/>
  <c r="O91" i="10" s="1"/>
  <c r="V118" i="10"/>
  <c r="W118" i="10" s="1"/>
  <c r="X118" i="10" s="1"/>
  <c r="N118" i="10"/>
  <c r="O118" i="10" s="1"/>
  <c r="AB33" i="10"/>
  <c r="AA33" i="10"/>
  <c r="Z33" i="10"/>
  <c r="Y33" i="10"/>
  <c r="N46" i="10"/>
  <c r="O46" i="10" s="1"/>
  <c r="V46" i="10"/>
  <c r="W46" i="10" s="1"/>
  <c r="X46" i="10" s="1"/>
  <c r="AA206" i="10"/>
  <c r="Z206" i="10"/>
  <c r="AB206" i="10"/>
  <c r="Y206" i="10"/>
  <c r="AA226" i="10"/>
  <c r="Z226" i="10"/>
  <c r="AB226" i="10"/>
  <c r="Y226" i="10"/>
  <c r="V189" i="10"/>
  <c r="W189" i="10" s="1"/>
  <c r="X189" i="10" s="1"/>
  <c r="N189" i="10"/>
  <c r="O189" i="10" s="1"/>
  <c r="Z73" i="10"/>
  <c r="Y73" i="10"/>
  <c r="AB73" i="10"/>
  <c r="AA73" i="10"/>
  <c r="N127" i="10"/>
  <c r="O127" i="10" s="1"/>
  <c r="V127" i="10"/>
  <c r="W127" i="10" s="1"/>
  <c r="X127" i="10" s="1"/>
  <c r="AA348" i="10"/>
  <c r="AB348" i="10"/>
  <c r="Z348" i="10"/>
  <c r="Y348" i="10"/>
  <c r="AB194" i="10"/>
  <c r="AA194" i="10"/>
  <c r="Z194" i="10"/>
  <c r="Y194" i="10"/>
  <c r="V236" i="10"/>
  <c r="W236" i="10" s="1"/>
  <c r="X236" i="10" s="1"/>
  <c r="N236" i="10"/>
  <c r="O236" i="10" s="1"/>
  <c r="N5" i="10"/>
  <c r="O5" i="10" s="1"/>
  <c r="V5" i="10"/>
  <c r="W5" i="10" s="1"/>
  <c r="X5" i="10" s="1"/>
  <c r="AB157" i="10"/>
  <c r="Z157" i="10"/>
  <c r="AA157" i="10"/>
  <c r="Y157" i="10"/>
  <c r="V3" i="10"/>
  <c r="W3" i="10" s="1"/>
  <c r="X3" i="10" s="1"/>
  <c r="N3" i="10"/>
  <c r="O3" i="10" s="1"/>
  <c r="V32" i="10"/>
  <c r="W32" i="10" s="1"/>
  <c r="X32" i="10" s="1"/>
  <c r="N32" i="10"/>
  <c r="O32" i="10" s="1"/>
  <c r="V43" i="10"/>
  <c r="W43" i="10" s="1"/>
  <c r="X43" i="10" s="1"/>
  <c r="N43" i="10"/>
  <c r="O43" i="10" s="1"/>
  <c r="V93" i="10"/>
  <c r="W93" i="10" s="1"/>
  <c r="X93" i="10" s="1"/>
  <c r="N93" i="10"/>
  <c r="O93" i="10" s="1"/>
  <c r="AB105" i="10"/>
  <c r="AA105" i="10"/>
  <c r="Z105" i="10"/>
  <c r="Y105" i="10"/>
  <c r="AB180" i="10"/>
  <c r="Y180" i="10"/>
  <c r="AA180" i="10"/>
  <c r="Z180" i="10"/>
  <c r="N16" i="10"/>
  <c r="O16" i="10" s="1"/>
  <c r="V16" i="10"/>
  <c r="W16" i="10" s="1"/>
  <c r="X16" i="10" s="1"/>
  <c r="Z38" i="10"/>
  <c r="V10" i="10"/>
  <c r="W10" i="10" s="1"/>
  <c r="X10" i="10" s="1"/>
  <c r="N10" i="10"/>
  <c r="O10" i="10" s="1"/>
  <c r="V18" i="10"/>
  <c r="W18" i="10" s="1"/>
  <c r="X18" i="10" s="1"/>
  <c r="N18" i="10"/>
  <c r="O18" i="10" s="1"/>
  <c r="N27" i="10"/>
  <c r="O27" i="10" s="1"/>
  <c r="V27" i="10"/>
  <c r="W27" i="10" s="1"/>
  <c r="X27" i="10" s="1"/>
  <c r="V75" i="10"/>
  <c r="W75" i="10" s="1"/>
  <c r="X75" i="10" s="1"/>
  <c r="N75" i="10"/>
  <c r="O75" i="10" s="1"/>
  <c r="N272" i="10"/>
  <c r="O272" i="10" s="1"/>
  <c r="V272" i="10"/>
  <c r="W272" i="10" s="1"/>
  <c r="X272" i="10" s="1"/>
  <c r="N282" i="10"/>
  <c r="O282" i="10" s="1"/>
  <c r="V282" i="10"/>
  <c r="W282" i="10" s="1"/>
  <c r="X282" i="10" s="1"/>
  <c r="N312" i="10"/>
  <c r="O312" i="10" s="1"/>
  <c r="V312" i="10"/>
  <c r="W312" i="10" s="1"/>
  <c r="X312" i="10" s="1"/>
  <c r="V31" i="10"/>
  <c r="W31" i="10" s="1"/>
  <c r="X31" i="10" s="1"/>
  <c r="N31" i="10"/>
  <c r="O31" i="10" s="1"/>
  <c r="AB65" i="10"/>
  <c r="AA65" i="10"/>
  <c r="V95" i="10"/>
  <c r="W95" i="10" s="1"/>
  <c r="X95" i="10" s="1"/>
  <c r="N95" i="10"/>
  <c r="O95" i="10" s="1"/>
  <c r="V103" i="10"/>
  <c r="W103" i="10" s="1"/>
  <c r="X103" i="10" s="1"/>
  <c r="N134" i="10"/>
  <c r="O134" i="10" s="1"/>
  <c r="V134" i="10"/>
  <c r="W134" i="10" s="1"/>
  <c r="X134" i="10" s="1"/>
  <c r="V163" i="10"/>
  <c r="W163" i="10" s="1"/>
  <c r="X163" i="10" s="1"/>
  <c r="N163" i="10"/>
  <c r="O163" i="10" s="1"/>
  <c r="N369" i="10"/>
  <c r="O369" i="10" s="1"/>
  <c r="V369" i="10"/>
  <c r="W369" i="10" s="1"/>
  <c r="X369" i="10" s="1"/>
  <c r="AB25" i="10"/>
  <c r="AA25" i="10"/>
  <c r="Z25" i="10"/>
  <c r="Y25" i="10"/>
  <c r="N114" i="10"/>
  <c r="O114" i="10" s="1"/>
  <c r="V123" i="10"/>
  <c r="W123" i="10" s="1"/>
  <c r="X123" i="10" s="1"/>
  <c r="V136" i="10"/>
  <c r="W136" i="10" s="1"/>
  <c r="X136" i="10" s="1"/>
  <c r="AB145" i="10"/>
  <c r="AB224" i="10"/>
  <c r="AA224" i="10"/>
  <c r="Z224" i="10"/>
  <c r="Y224" i="10"/>
  <c r="N240" i="10"/>
  <c r="O240" i="10" s="1"/>
  <c r="V253" i="10"/>
  <c r="W253" i="10" s="1"/>
  <c r="X253" i="10" s="1"/>
  <c r="N253" i="10"/>
  <c r="O253" i="10" s="1"/>
  <c r="V294" i="10"/>
  <c r="W294" i="10" s="1"/>
  <c r="X294" i="10" s="1"/>
  <c r="N331" i="10"/>
  <c r="O331" i="10" s="1"/>
  <c r="V356" i="10"/>
  <c r="W356" i="10" s="1"/>
  <c r="X356" i="10" s="1"/>
  <c r="N356" i="10"/>
  <c r="O356" i="10" s="1"/>
  <c r="AB381" i="10"/>
  <c r="AA381" i="10"/>
  <c r="Z381" i="10"/>
  <c r="Y381" i="10"/>
  <c r="Z347" i="10"/>
  <c r="AB347" i="10"/>
  <c r="AA347" i="10"/>
  <c r="Y347" i="10"/>
  <c r="V362" i="10"/>
  <c r="W362" i="10" s="1"/>
  <c r="X362" i="10" s="1"/>
  <c r="N362" i="10"/>
  <c r="O362" i="10" s="1"/>
  <c r="Z217" i="10"/>
  <c r="Y217" i="10"/>
  <c r="AA217" i="10"/>
  <c r="AB217" i="10"/>
  <c r="AA452" i="10"/>
  <c r="Z452" i="10"/>
  <c r="Y452" i="10"/>
  <c r="AB155" i="10"/>
  <c r="Y155" i="10"/>
  <c r="V228" i="10"/>
  <c r="W228" i="10" s="1"/>
  <c r="X228" i="10" s="1"/>
  <c r="N228" i="10"/>
  <c r="O228" i="10" s="1"/>
  <c r="AB330" i="10"/>
  <c r="Y330" i="10"/>
  <c r="AA330" i="10"/>
  <c r="Y239" i="10"/>
  <c r="N444" i="10"/>
  <c r="O444" i="10" s="1"/>
  <c r="V444" i="10"/>
  <c r="W444" i="10" s="1"/>
  <c r="X444" i="10" s="1"/>
  <c r="V122" i="10"/>
  <c r="W122" i="10" s="1"/>
  <c r="X122" i="10" s="1"/>
  <c r="N122" i="10"/>
  <c r="O122" i="10" s="1"/>
  <c r="AA155" i="10"/>
  <c r="V184" i="10"/>
  <c r="W184" i="10" s="1"/>
  <c r="X184" i="10" s="1"/>
  <c r="V140" i="10"/>
  <c r="W140" i="10" s="1"/>
  <c r="X140" i="10" s="1"/>
  <c r="V197" i="10"/>
  <c r="W197" i="10" s="1"/>
  <c r="X197" i="10" s="1"/>
  <c r="N197" i="10"/>
  <c r="O197" i="10" s="1"/>
  <c r="AA252" i="10"/>
  <c r="Z252" i="10"/>
  <c r="Y252" i="10"/>
  <c r="AB252" i="10"/>
  <c r="V323" i="10"/>
  <c r="W323" i="10" s="1"/>
  <c r="X323" i="10" s="1"/>
  <c r="N323" i="10"/>
  <c r="O323" i="10" s="1"/>
  <c r="AB49" i="10"/>
  <c r="AA49" i="10"/>
  <c r="Z49" i="10"/>
  <c r="N88" i="10"/>
  <c r="O88" i="10" s="1"/>
  <c r="V88" i="10"/>
  <c r="W88" i="10" s="1"/>
  <c r="X88" i="10" s="1"/>
  <c r="N141" i="10"/>
  <c r="O141" i="10" s="1"/>
  <c r="V141" i="10"/>
  <c r="W141" i="10" s="1"/>
  <c r="X141" i="10" s="1"/>
  <c r="N268" i="10"/>
  <c r="O268" i="10" s="1"/>
  <c r="V268" i="10"/>
  <c r="W268" i="10" s="1"/>
  <c r="X268" i="10" s="1"/>
  <c r="Z302" i="10"/>
  <c r="AB302" i="10"/>
  <c r="AA302" i="10"/>
  <c r="Y302" i="10"/>
  <c r="V324" i="10"/>
  <c r="W324" i="10" s="1"/>
  <c r="X324" i="10" s="1"/>
  <c r="N324" i="10"/>
  <c r="O324" i="10" s="1"/>
  <c r="V341" i="10"/>
  <c r="W341" i="10" s="1"/>
  <c r="X341" i="10" s="1"/>
  <c r="N341" i="10"/>
  <c r="O341" i="10" s="1"/>
  <c r="N17" i="10"/>
  <c r="O17" i="10" s="1"/>
  <c r="N49" i="10"/>
  <c r="O49" i="10" s="1"/>
  <c r="AB84" i="10"/>
  <c r="V146" i="10"/>
  <c r="W146" i="10" s="1"/>
  <c r="X146" i="10" s="1"/>
  <c r="V190" i="10"/>
  <c r="W190" i="10" s="1"/>
  <c r="X190" i="10" s="1"/>
  <c r="N190" i="10"/>
  <c r="O190" i="10" s="1"/>
  <c r="AA202" i="10"/>
  <c r="Z202" i="10"/>
  <c r="Y202" i="10"/>
  <c r="AB219" i="10"/>
  <c r="AA219" i="10"/>
  <c r="Y219" i="10"/>
  <c r="V295" i="10"/>
  <c r="W295" i="10" s="1"/>
  <c r="X295" i="10" s="1"/>
  <c r="N295" i="10"/>
  <c r="O295" i="10" s="1"/>
  <c r="AA316" i="10"/>
  <c r="Z316" i="10"/>
  <c r="Y316" i="10"/>
  <c r="N325" i="10"/>
  <c r="O325" i="10" s="1"/>
  <c r="V325" i="10"/>
  <c r="W325" i="10" s="1"/>
  <c r="X325" i="10" s="1"/>
  <c r="V333" i="10"/>
  <c r="W333" i="10" s="1"/>
  <c r="X333" i="10" s="1"/>
  <c r="N333" i="10"/>
  <c r="O333" i="10" s="1"/>
  <c r="V382" i="10"/>
  <c r="W382" i="10" s="1"/>
  <c r="X382" i="10" s="1"/>
  <c r="N382" i="10"/>
  <c r="O382" i="10" s="1"/>
  <c r="N425" i="10"/>
  <c r="O425" i="10" s="1"/>
  <c r="V425" i="10"/>
  <c r="W425" i="10" s="1"/>
  <c r="X425" i="10" s="1"/>
  <c r="V14" i="10"/>
  <c r="W14" i="10" s="1"/>
  <c r="X14" i="10" s="1"/>
  <c r="N14" i="10"/>
  <c r="O14" i="10" s="1"/>
  <c r="V23" i="10"/>
  <c r="W23" i="10" s="1"/>
  <c r="X23" i="10" s="1"/>
  <c r="N29" i="10"/>
  <c r="O29" i="10" s="1"/>
  <c r="Y49" i="10"/>
  <c r="Z70" i="10"/>
  <c r="V106" i="10"/>
  <c r="W106" i="10" s="1"/>
  <c r="X106" i="10" s="1"/>
  <c r="N106" i="10"/>
  <c r="O106" i="10" s="1"/>
  <c r="AB202" i="10"/>
  <c r="V208" i="10"/>
  <c r="W208" i="10" s="1"/>
  <c r="X208" i="10" s="1"/>
  <c r="N208" i="10"/>
  <c r="O208" i="10" s="1"/>
  <c r="Z219" i="10"/>
  <c r="AB241" i="10"/>
  <c r="AA241" i="10"/>
  <c r="Y241" i="10"/>
  <c r="AB316" i="10"/>
  <c r="V342" i="10"/>
  <c r="W342" i="10" s="1"/>
  <c r="X342" i="10" s="1"/>
  <c r="N342" i="10"/>
  <c r="O342" i="10" s="1"/>
  <c r="AA415" i="10"/>
  <c r="Z415" i="10"/>
  <c r="AB415" i="10"/>
  <c r="Y415" i="10"/>
  <c r="N105" i="10"/>
  <c r="O105" i="10" s="1"/>
  <c r="V53" i="10"/>
  <c r="W53" i="10" s="1"/>
  <c r="X53" i="10" s="1"/>
  <c r="V142" i="10"/>
  <c r="W142" i="10" s="1"/>
  <c r="X142" i="10" s="1"/>
  <c r="N142" i="10"/>
  <c r="O142" i="10" s="1"/>
  <c r="V9" i="10"/>
  <c r="W9" i="10" s="1"/>
  <c r="X9" i="10" s="1"/>
  <c r="V26" i="10"/>
  <c r="W26" i="10" s="1"/>
  <c r="X26" i="10" s="1"/>
  <c r="Y29" i="10"/>
  <c r="V67" i="10"/>
  <c r="W67" i="10" s="1"/>
  <c r="X67" i="10" s="1"/>
  <c r="N67" i="10"/>
  <c r="O67" i="10" s="1"/>
  <c r="AA70" i="10"/>
  <c r="V74" i="10"/>
  <c r="W74" i="10" s="1"/>
  <c r="X74" i="10" s="1"/>
  <c r="V191" i="10"/>
  <c r="W191" i="10" s="1"/>
  <c r="X191" i="10" s="1"/>
  <c r="N191" i="10"/>
  <c r="O191" i="10" s="1"/>
  <c r="V262" i="10"/>
  <c r="W262" i="10" s="1"/>
  <c r="X262" i="10" s="1"/>
  <c r="N262" i="10"/>
  <c r="O262" i="10" s="1"/>
  <c r="N317" i="10"/>
  <c r="O317" i="10" s="1"/>
  <c r="V317" i="10"/>
  <c r="W317" i="10" s="1"/>
  <c r="X317" i="10" s="1"/>
  <c r="AA145" i="10"/>
  <c r="N20" i="10"/>
  <c r="O20" i="10" s="1"/>
  <c r="V20" i="10"/>
  <c r="W20" i="10" s="1"/>
  <c r="X20" i="10" s="1"/>
  <c r="Z29" i="10"/>
  <c r="V36" i="10"/>
  <c r="W36" i="10" s="1"/>
  <c r="X36" i="10" s="1"/>
  <c r="V50" i="10"/>
  <c r="W50" i="10" s="1"/>
  <c r="X50" i="10" s="1"/>
  <c r="AB70" i="10"/>
  <c r="AB81" i="10"/>
  <c r="AA81" i="10"/>
  <c r="V89" i="10"/>
  <c r="W89" i="10" s="1"/>
  <c r="X89" i="10" s="1"/>
  <c r="N89" i="10"/>
  <c r="O89" i="10" s="1"/>
  <c r="N124" i="10"/>
  <c r="O124" i="10" s="1"/>
  <c r="Y152" i="10"/>
  <c r="V192" i="10"/>
  <c r="W192" i="10" s="1"/>
  <c r="X192" i="10" s="1"/>
  <c r="N192" i="10"/>
  <c r="O192" i="10" s="1"/>
  <c r="Z304" i="10"/>
  <c r="Y304" i="10"/>
  <c r="AB304" i="10"/>
  <c r="AA304" i="10"/>
  <c r="Z182" i="10"/>
  <c r="AB182" i="10"/>
  <c r="Y182" i="10"/>
  <c r="N87" i="10"/>
  <c r="O87" i="10" s="1"/>
  <c r="V164" i="10"/>
  <c r="W164" i="10" s="1"/>
  <c r="X164" i="10" s="1"/>
  <c r="N164" i="10"/>
  <c r="O164" i="10" s="1"/>
  <c r="N182" i="10"/>
  <c r="O182" i="10" s="1"/>
  <c r="AB211" i="10"/>
  <c r="AA211" i="10"/>
  <c r="Z211" i="10"/>
  <c r="N292" i="10"/>
  <c r="O292" i="10" s="1"/>
  <c r="V292" i="10"/>
  <c r="W292" i="10" s="1"/>
  <c r="X292" i="10" s="1"/>
  <c r="V169" i="10"/>
  <c r="W169" i="10" s="1"/>
  <c r="X169" i="10" s="1"/>
  <c r="N169" i="10"/>
  <c r="O169" i="10" s="1"/>
  <c r="V460" i="10"/>
  <c r="W460" i="10" s="1"/>
  <c r="X460" i="10" s="1"/>
  <c r="N460" i="10"/>
  <c r="O460" i="10" s="1"/>
  <c r="AA62" i="10"/>
  <c r="V113" i="10"/>
  <c r="W113" i="10" s="1"/>
  <c r="X113" i="10" s="1"/>
  <c r="N113" i="10"/>
  <c r="O113" i="10" s="1"/>
  <c r="Y145" i="10"/>
  <c r="AB223" i="10"/>
  <c r="AA223" i="10"/>
  <c r="Y223" i="10"/>
  <c r="AA251" i="10"/>
  <c r="Z251" i="10"/>
  <c r="Y251" i="10"/>
  <c r="AB251" i="10"/>
  <c r="V19" i="10"/>
  <c r="W19" i="10" s="1"/>
  <c r="X19" i="10" s="1"/>
  <c r="AB38" i="10"/>
  <c r="V170" i="10"/>
  <c r="W170" i="10" s="1"/>
  <c r="X170" i="10" s="1"/>
  <c r="AA331" i="10"/>
  <c r="Y331" i="10"/>
  <c r="AB331" i="10"/>
  <c r="Z331" i="10"/>
  <c r="Z84" i="10"/>
  <c r="N277" i="10"/>
  <c r="O277" i="10" s="1"/>
  <c r="V277" i="10"/>
  <c r="W277" i="10" s="1"/>
  <c r="X277" i="10" s="1"/>
  <c r="V280" i="10"/>
  <c r="W280" i="10" s="1"/>
  <c r="X280" i="10" s="1"/>
  <c r="N280" i="10"/>
  <c r="O280" i="10" s="1"/>
  <c r="N15" i="10"/>
  <c r="O15" i="10" s="1"/>
  <c r="N21" i="10"/>
  <c r="O21" i="10" s="1"/>
  <c r="N99" i="10"/>
  <c r="O99" i="10" s="1"/>
  <c r="V99" i="10"/>
  <c r="W99" i="10" s="1"/>
  <c r="X99" i="10" s="1"/>
  <c r="Y177" i="10"/>
  <c r="AB215" i="10"/>
  <c r="AA215" i="10"/>
  <c r="Z215" i="10"/>
  <c r="Y215" i="10"/>
  <c r="N298" i="10"/>
  <c r="O298" i="10" s="1"/>
  <c r="V298" i="10"/>
  <c r="W298" i="10" s="1"/>
  <c r="X298" i="10" s="1"/>
  <c r="Z367" i="10"/>
  <c r="AB367" i="10"/>
  <c r="AA367" i="10"/>
  <c r="Y367" i="10"/>
  <c r="N420" i="10"/>
  <c r="O420" i="10" s="1"/>
  <c r="V420" i="10"/>
  <c r="W420" i="10" s="1"/>
  <c r="X420" i="10" s="1"/>
  <c r="N100" i="10"/>
  <c r="O100" i="10" s="1"/>
  <c r="V154" i="10"/>
  <c r="W154" i="10" s="1"/>
  <c r="X154" i="10" s="1"/>
  <c r="V201" i="10"/>
  <c r="W201" i="10" s="1"/>
  <c r="X201" i="10" s="1"/>
  <c r="N201" i="10"/>
  <c r="O201" i="10" s="1"/>
  <c r="Z274" i="10"/>
  <c r="Y274" i="10"/>
  <c r="AA274" i="10"/>
  <c r="V363" i="10"/>
  <c r="W363" i="10" s="1"/>
  <c r="X363" i="10" s="1"/>
  <c r="N363" i="10"/>
  <c r="O363" i="10" s="1"/>
  <c r="AA182" i="10"/>
  <c r="N145" i="10"/>
  <c r="O145" i="10" s="1"/>
  <c r="AB239" i="10"/>
  <c r="AA239" i="10"/>
  <c r="V267" i="10"/>
  <c r="W267" i="10" s="1"/>
  <c r="X267" i="10" s="1"/>
  <c r="Y22" i="10"/>
  <c r="AB22" i="10"/>
  <c r="AA22" i="10"/>
  <c r="V434" i="10"/>
  <c r="W434" i="10" s="1"/>
  <c r="X434" i="10" s="1"/>
  <c r="N434" i="10"/>
  <c r="O434" i="10" s="1"/>
  <c r="AB235" i="10"/>
  <c r="AA235" i="10"/>
  <c r="Z235" i="10"/>
  <c r="Y235" i="10"/>
  <c r="AA462" i="10"/>
  <c r="Z462" i="10"/>
  <c r="AB462" i="10"/>
  <c r="Y462" i="10"/>
  <c r="V80" i="10"/>
  <c r="W80" i="10" s="1"/>
  <c r="X80" i="10" s="1"/>
  <c r="AB165" i="10"/>
  <c r="AA165" i="10"/>
  <c r="Z165" i="10"/>
  <c r="Y165" i="10"/>
  <c r="V162" i="10"/>
  <c r="W162" i="10" s="1"/>
  <c r="X162" i="10" s="1"/>
  <c r="N162" i="10"/>
  <c r="O162" i="10" s="1"/>
  <c r="Z335" i="10"/>
  <c r="Y335" i="10"/>
  <c r="AB335" i="10"/>
  <c r="AA335" i="10"/>
  <c r="Z4" i="10"/>
  <c r="AA124" i="10"/>
  <c r="V148" i="10"/>
  <c r="W148" i="10" s="1"/>
  <c r="X148" i="10" s="1"/>
  <c r="N148" i="10"/>
  <c r="O148" i="10" s="1"/>
  <c r="N167" i="10"/>
  <c r="O167" i="10" s="1"/>
  <c r="V173" i="10"/>
  <c r="W173" i="10" s="1"/>
  <c r="X173" i="10" s="1"/>
  <c r="N173" i="10"/>
  <c r="O173" i="10" s="1"/>
  <c r="V193" i="10"/>
  <c r="W193" i="10" s="1"/>
  <c r="X193" i="10" s="1"/>
  <c r="V255" i="10"/>
  <c r="W255" i="10" s="1"/>
  <c r="X255" i="10" s="1"/>
  <c r="N305" i="10"/>
  <c r="O305" i="10" s="1"/>
  <c r="V305" i="10"/>
  <c r="W305" i="10" s="1"/>
  <c r="X305" i="10" s="1"/>
  <c r="Z375" i="10"/>
  <c r="AB375" i="10"/>
  <c r="AA375" i="10"/>
  <c r="Y375" i="10"/>
  <c r="Z112" i="10"/>
  <c r="Y112" i="10"/>
  <c r="AB139" i="10"/>
  <c r="AA139" i="10"/>
  <c r="Z139" i="10"/>
  <c r="Y139" i="10"/>
  <c r="N352" i="10"/>
  <c r="O352" i="10" s="1"/>
  <c r="V352" i="10"/>
  <c r="W352" i="10" s="1"/>
  <c r="X352" i="10" s="1"/>
  <c r="AA112" i="10"/>
  <c r="Z62" i="10"/>
  <c r="Y62" i="10"/>
  <c r="V104" i="10"/>
  <c r="W104" i="10" s="1"/>
  <c r="X104" i="10" s="1"/>
  <c r="N104" i="10"/>
  <c r="O104" i="10" s="1"/>
  <c r="AB112" i="10"/>
  <c r="N274" i="10"/>
  <c r="O274" i="10" s="1"/>
  <c r="Y338" i="10"/>
  <c r="AB338" i="10"/>
  <c r="AA338" i="10"/>
  <c r="Z338" i="10"/>
  <c r="AB452" i="10"/>
  <c r="N66" i="10"/>
  <c r="O66" i="10" s="1"/>
  <c r="V159" i="10"/>
  <c r="W159" i="10" s="1"/>
  <c r="X159" i="10" s="1"/>
  <c r="V52" i="10"/>
  <c r="W52" i="10" s="1"/>
  <c r="X52" i="10" s="1"/>
  <c r="N52" i="10"/>
  <c r="O52" i="10" s="1"/>
  <c r="AB218" i="10"/>
  <c r="AA218" i="10"/>
  <c r="Y218" i="10"/>
  <c r="V275" i="10"/>
  <c r="W275" i="10" s="1"/>
  <c r="X275" i="10" s="1"/>
  <c r="N275" i="10"/>
  <c r="O275" i="10" s="1"/>
  <c r="AB230" i="10"/>
  <c r="Y230" i="10"/>
  <c r="V453" i="10"/>
  <c r="W453" i="10" s="1"/>
  <c r="X453" i="10" s="1"/>
  <c r="V60" i="10"/>
  <c r="W60" i="10" s="1"/>
  <c r="X60" i="10" s="1"/>
  <c r="N60" i="10"/>
  <c r="O60" i="10" s="1"/>
  <c r="V261" i="10"/>
  <c r="W261" i="10" s="1"/>
  <c r="X261" i="10" s="1"/>
  <c r="N261" i="10"/>
  <c r="O261" i="10" s="1"/>
  <c r="V137" i="10"/>
  <c r="W137" i="10" s="1"/>
  <c r="X137" i="10" s="1"/>
  <c r="N137" i="10"/>
  <c r="O137" i="10" s="1"/>
  <c r="AA166" i="10"/>
  <c r="AB166" i="10"/>
  <c r="Z166" i="10"/>
  <c r="Y166" i="10"/>
  <c r="AB263" i="10"/>
  <c r="AA263" i="10"/>
  <c r="Z263" i="10"/>
  <c r="Y263" i="10"/>
  <c r="V30" i="10"/>
  <c r="W30" i="10" s="1"/>
  <c r="X30" i="10" s="1"/>
  <c r="N30" i="10"/>
  <c r="O30" i="10" s="1"/>
  <c r="N61" i="10"/>
  <c r="O61" i="10" s="1"/>
  <c r="AA4" i="10"/>
  <c r="N7" i="10"/>
  <c r="O7" i="10" s="1"/>
  <c r="V24" i="10"/>
  <c r="W24" i="10" s="1"/>
  <c r="X24" i="10" s="1"/>
  <c r="Z78" i="10"/>
  <c r="V107" i="10"/>
  <c r="W107" i="10" s="1"/>
  <c r="X107" i="10" s="1"/>
  <c r="N107" i="10"/>
  <c r="O107" i="10" s="1"/>
  <c r="AB116" i="10"/>
  <c r="AA116" i="10"/>
  <c r="Y116" i="10"/>
  <c r="Z116" i="10"/>
  <c r="AB124" i="10"/>
  <c r="Z138" i="10"/>
  <c r="V210" i="10"/>
  <c r="W210" i="10" s="1"/>
  <c r="X210" i="10" s="1"/>
  <c r="N210" i="10"/>
  <c r="O210" i="10" s="1"/>
  <c r="N45" i="10"/>
  <c r="O45" i="10" s="1"/>
  <c r="V168" i="10"/>
  <c r="W168" i="10" s="1"/>
  <c r="X168" i="10" s="1"/>
  <c r="N168" i="10"/>
  <c r="O168" i="10" s="1"/>
  <c r="N96" i="10"/>
  <c r="O96" i="10" s="1"/>
  <c r="V8" i="10"/>
  <c r="W8" i="10" s="1"/>
  <c r="X8" i="10" s="1"/>
  <c r="N8" i="10"/>
  <c r="O8" i="10" s="1"/>
  <c r="V195" i="10"/>
  <c r="W195" i="10" s="1"/>
  <c r="X195" i="10" s="1"/>
  <c r="N195" i="10"/>
  <c r="O195" i="10" s="1"/>
  <c r="AA38" i="10"/>
  <c r="Z155" i="10"/>
  <c r="N196" i="10"/>
  <c r="O196" i="10" s="1"/>
  <c r="V196" i="10"/>
  <c r="W196" i="10" s="1"/>
  <c r="X196" i="10" s="1"/>
  <c r="Z330" i="10"/>
  <c r="N73" i="10"/>
  <c r="O73" i="10" s="1"/>
  <c r="Z218" i="10"/>
  <c r="Z230" i="10"/>
  <c r="V246" i="10"/>
  <c r="W246" i="10" s="1"/>
  <c r="X246" i="10" s="1"/>
  <c r="N246" i="10"/>
  <c r="O246" i="10" s="1"/>
  <c r="V315" i="10"/>
  <c r="W315" i="10" s="1"/>
  <c r="X315" i="10" s="1"/>
  <c r="N315" i="10"/>
  <c r="O315" i="10" s="1"/>
  <c r="Z22" i="10"/>
  <c r="AA84" i="10"/>
  <c r="V98" i="10"/>
  <c r="W98" i="10" s="1"/>
  <c r="X98" i="10" s="1"/>
  <c r="N98" i="10"/>
  <c r="O98" i="10" s="1"/>
  <c r="V172" i="10"/>
  <c r="W172" i="10" s="1"/>
  <c r="X172" i="10" s="1"/>
  <c r="N172" i="10"/>
  <c r="O172" i="10" s="1"/>
  <c r="AB177" i="10"/>
  <c r="Z177" i="10"/>
  <c r="AB214" i="10"/>
  <c r="AA214" i="10"/>
  <c r="Z214" i="10"/>
  <c r="Y214" i="10"/>
  <c r="AB4" i="10"/>
  <c r="V51" i="10"/>
  <c r="W51" i="10" s="1"/>
  <c r="X51" i="10" s="1"/>
  <c r="N51" i="10"/>
  <c r="O51" i="10" s="1"/>
  <c r="AA78" i="10"/>
  <c r="Z90" i="10"/>
  <c r="N116" i="10"/>
  <c r="O116" i="10" s="1"/>
  <c r="AB125" i="10"/>
  <c r="AA125" i="10"/>
  <c r="Z125" i="10"/>
  <c r="Y125" i="10"/>
  <c r="AA138" i="10"/>
  <c r="Y143" i="10"/>
  <c r="AB143" i="10"/>
  <c r="AA143" i="10"/>
  <c r="Z143" i="10"/>
  <c r="AB174" i="10"/>
  <c r="AA174" i="10"/>
  <c r="Z174" i="10"/>
  <c r="Y174" i="10"/>
  <c r="Y181" i="10"/>
  <c r="AB181" i="10"/>
  <c r="AA181" i="10"/>
  <c r="V199" i="10"/>
  <c r="W199" i="10" s="1"/>
  <c r="X199" i="10" s="1"/>
  <c r="N199" i="10"/>
  <c r="O199" i="10" s="1"/>
  <c r="V216" i="10"/>
  <c r="W216" i="10" s="1"/>
  <c r="X216" i="10" s="1"/>
  <c r="N216" i="10"/>
  <c r="O216" i="10" s="1"/>
  <c r="N394" i="10"/>
  <c r="O394" i="10" s="1"/>
  <c r="V394" i="10"/>
  <c r="W394" i="10" s="1"/>
  <c r="X394" i="10" s="1"/>
  <c r="V459" i="10"/>
  <c r="W459" i="10" s="1"/>
  <c r="X459" i="10" s="1"/>
  <c r="N459" i="10"/>
  <c r="O459" i="10" s="1"/>
  <c r="AB250" i="10"/>
  <c r="AA250" i="10"/>
  <c r="Y250" i="10"/>
  <c r="Z250" i="10"/>
  <c r="Y334" i="10"/>
  <c r="AA334" i="10"/>
  <c r="AB334" i="10"/>
  <c r="Z334" i="10"/>
  <c r="N119" i="10"/>
  <c r="O119" i="10" s="1"/>
  <c r="V119" i="10"/>
  <c r="W119" i="10" s="1"/>
  <c r="X119" i="10" s="1"/>
  <c r="V446" i="10"/>
  <c r="W446" i="10" s="1"/>
  <c r="X446" i="10" s="1"/>
  <c r="N446" i="10"/>
  <c r="O446" i="10" s="1"/>
  <c r="AA289" i="10"/>
  <c r="Z289" i="10"/>
  <c r="Y289" i="10"/>
  <c r="AB289" i="10"/>
  <c r="Z319" i="10"/>
  <c r="AB319" i="10"/>
  <c r="AA319" i="10"/>
  <c r="Y319" i="10"/>
  <c r="V343" i="10"/>
  <c r="W343" i="10" s="1"/>
  <c r="X343" i="10" s="1"/>
  <c r="N343" i="10"/>
  <c r="O343" i="10" s="1"/>
  <c r="AA349" i="10"/>
  <c r="AB349" i="10"/>
  <c r="Z349" i="10"/>
  <c r="Y349" i="10"/>
  <c r="AB416" i="10"/>
  <c r="AA416" i="10"/>
  <c r="Z416" i="10"/>
  <c r="Y416" i="10"/>
  <c r="V426" i="10"/>
  <c r="W426" i="10" s="1"/>
  <c r="X426" i="10" s="1"/>
  <c r="N426" i="10"/>
  <c r="O426" i="10" s="1"/>
  <c r="V161" i="10"/>
  <c r="W161" i="10" s="1"/>
  <c r="X161" i="10" s="1"/>
  <c r="N161" i="10"/>
  <c r="O161" i="10" s="1"/>
  <c r="V203" i="10"/>
  <c r="W203" i="10" s="1"/>
  <c r="X203" i="10" s="1"/>
  <c r="N203" i="10"/>
  <c r="O203" i="10" s="1"/>
  <c r="V42" i="10"/>
  <c r="W42" i="10" s="1"/>
  <c r="X42" i="10" s="1"/>
  <c r="V86" i="10"/>
  <c r="W86" i="10" s="1"/>
  <c r="X86" i="10" s="1"/>
  <c r="N86" i="10"/>
  <c r="O86" i="10" s="1"/>
  <c r="N110" i="10"/>
  <c r="O110" i="10" s="1"/>
  <c r="N138" i="10"/>
  <c r="O138" i="10" s="1"/>
  <c r="N144" i="10"/>
  <c r="O144" i="10" s="1"/>
  <c r="V151" i="10"/>
  <c r="W151" i="10" s="1"/>
  <c r="X151" i="10" s="1"/>
  <c r="V183" i="10"/>
  <c r="W183" i="10" s="1"/>
  <c r="X183" i="10" s="1"/>
  <c r="N183" i="10"/>
  <c r="O183" i="10" s="1"/>
  <c r="AA207" i="10"/>
  <c r="Z207" i="10"/>
  <c r="Y207" i="10"/>
  <c r="V264" i="10"/>
  <c r="W264" i="10" s="1"/>
  <c r="X264" i="10" s="1"/>
  <c r="N264" i="10"/>
  <c r="O264" i="10" s="1"/>
  <c r="AA336" i="10"/>
  <c r="AB336" i="10"/>
  <c r="Z336" i="10"/>
  <c r="Y336" i="10"/>
  <c r="AB357" i="10"/>
  <c r="Z357" i="10"/>
  <c r="AA357" i="10"/>
  <c r="Y357" i="10"/>
  <c r="AB401" i="10"/>
  <c r="AA401" i="10"/>
  <c r="Z401" i="10"/>
  <c r="Y401" i="10"/>
  <c r="Y110" i="10"/>
  <c r="Y144" i="10"/>
  <c r="V220" i="10"/>
  <c r="W220" i="10" s="1"/>
  <c r="X220" i="10" s="1"/>
  <c r="N220" i="10"/>
  <c r="O220" i="10" s="1"/>
  <c r="V257" i="10"/>
  <c r="W257" i="10" s="1"/>
  <c r="X257" i="10" s="1"/>
  <c r="N257" i="10"/>
  <c r="O257" i="10" s="1"/>
  <c r="Y313" i="10"/>
  <c r="AB313" i="10"/>
  <c r="AA313" i="10"/>
  <c r="Z313" i="10"/>
  <c r="AB320" i="10"/>
  <c r="AA320" i="10"/>
  <c r="Z320" i="10"/>
  <c r="Y320" i="10"/>
  <c r="N358" i="10"/>
  <c r="O358" i="10" s="1"/>
  <c r="V358" i="10"/>
  <c r="W358" i="10" s="1"/>
  <c r="X358" i="10" s="1"/>
  <c r="V402" i="10"/>
  <c r="W402" i="10" s="1"/>
  <c r="X402" i="10" s="1"/>
  <c r="N402" i="10"/>
  <c r="O402" i="10" s="1"/>
  <c r="N12" i="10"/>
  <c r="O12" i="10" s="1"/>
  <c r="N25" i="10"/>
  <c r="O25" i="10" s="1"/>
  <c r="N35" i="10"/>
  <c r="O35" i="10" s="1"/>
  <c r="Z47" i="10"/>
  <c r="Y47" i="10"/>
  <c r="Z110" i="10"/>
  <c r="N129" i="10"/>
  <c r="O129" i="10" s="1"/>
  <c r="Z144" i="10"/>
  <c r="V187" i="10"/>
  <c r="W187" i="10" s="1"/>
  <c r="X187" i="10" s="1"/>
  <c r="N187" i="10"/>
  <c r="O187" i="10" s="1"/>
  <c r="N212" i="10"/>
  <c r="O212" i="10" s="1"/>
  <c r="V212" i="10"/>
  <c r="W212" i="10" s="1"/>
  <c r="X212" i="10" s="1"/>
  <c r="N252" i="10"/>
  <c r="O252" i="10" s="1"/>
  <c r="V265" i="10"/>
  <c r="W265" i="10" s="1"/>
  <c r="X265" i="10" s="1"/>
  <c r="N265" i="10"/>
  <c r="O265" i="10" s="1"/>
  <c r="V271" i="10"/>
  <c r="W271" i="10" s="1"/>
  <c r="X271" i="10" s="1"/>
  <c r="N271" i="10"/>
  <c r="O271" i="10" s="1"/>
  <c r="N284" i="10"/>
  <c r="O284" i="10" s="1"/>
  <c r="V284" i="10"/>
  <c r="W284" i="10" s="1"/>
  <c r="X284" i="10" s="1"/>
  <c r="N290" i="10"/>
  <c r="O290" i="10" s="1"/>
  <c r="N302" i="10"/>
  <c r="O302" i="10" s="1"/>
  <c r="V297" i="10"/>
  <c r="W297" i="10" s="1"/>
  <c r="X297" i="10" s="1"/>
  <c r="N297" i="10"/>
  <c r="O297" i="10" s="1"/>
  <c r="AA47" i="10"/>
  <c r="N55" i="10"/>
  <c r="O55" i="10" s="1"/>
  <c r="V92" i="10"/>
  <c r="W92" i="10" s="1"/>
  <c r="X92" i="10" s="1"/>
  <c r="Z101" i="10"/>
  <c r="AA110" i="10"/>
  <c r="V126" i="10"/>
  <c r="W126" i="10" s="1"/>
  <c r="X126" i="10" s="1"/>
  <c r="N126" i="10"/>
  <c r="O126" i="10" s="1"/>
  <c r="V135" i="10"/>
  <c r="W135" i="10" s="1"/>
  <c r="X135" i="10" s="1"/>
  <c r="AB144" i="10"/>
  <c r="AB204" i="10"/>
  <c r="Y204" i="10"/>
  <c r="N230" i="10"/>
  <c r="O230" i="10" s="1"/>
  <c r="AB238" i="10"/>
  <c r="AA238" i="10"/>
  <c r="Z238" i="10"/>
  <c r="V291" i="10"/>
  <c r="W291" i="10" s="1"/>
  <c r="X291" i="10" s="1"/>
  <c r="N291" i="10"/>
  <c r="O291" i="10" s="1"/>
  <c r="AB344" i="10"/>
  <c r="AA344" i="10"/>
  <c r="Z344" i="10"/>
  <c r="Y344" i="10"/>
  <c r="V176" i="10"/>
  <c r="W176" i="10" s="1"/>
  <c r="X176" i="10" s="1"/>
  <c r="AA290" i="10"/>
  <c r="Z290" i="10"/>
  <c r="Y290" i="10"/>
  <c r="AB290" i="10"/>
  <c r="V40" i="10"/>
  <c r="W40" i="10" s="1"/>
  <c r="X40" i="10" s="1"/>
  <c r="N40" i="10"/>
  <c r="O40" i="10" s="1"/>
  <c r="AB47" i="10"/>
  <c r="AA101" i="10"/>
  <c r="AB132" i="10"/>
  <c r="AA132" i="10"/>
  <c r="Z204" i="10"/>
  <c r="AB234" i="10"/>
  <c r="AA234" i="10"/>
  <c r="Z234" i="10"/>
  <c r="Y234" i="10"/>
  <c r="V244" i="10"/>
  <c r="W244" i="10" s="1"/>
  <c r="X244" i="10" s="1"/>
  <c r="N244" i="10"/>
  <c r="O244" i="10" s="1"/>
  <c r="AB337" i="10"/>
  <c r="Z337" i="10"/>
  <c r="AA337" i="10"/>
  <c r="Y337" i="10"/>
  <c r="N345" i="10"/>
  <c r="O345" i="10" s="1"/>
  <c r="V345" i="10"/>
  <c r="W345" i="10" s="1"/>
  <c r="X345" i="10" s="1"/>
  <c r="N429" i="10"/>
  <c r="O429" i="10" s="1"/>
  <c r="V429" i="10"/>
  <c r="W429" i="10" s="1"/>
  <c r="X429" i="10" s="1"/>
  <c r="AA179" i="10"/>
  <c r="Z179" i="10"/>
  <c r="AB179" i="10"/>
  <c r="Y179" i="10"/>
  <c r="AB283" i="10"/>
  <c r="AA283" i="10"/>
  <c r="Z283" i="10"/>
  <c r="Y283" i="10"/>
  <c r="AB101" i="10"/>
  <c r="Y132" i="10"/>
  <c r="Z158" i="10"/>
  <c r="Y158" i="10"/>
  <c r="AA204" i="10"/>
  <c r="AB225" i="10"/>
  <c r="Y225" i="10"/>
  <c r="V278" i="10"/>
  <c r="W278" i="10" s="1"/>
  <c r="X278" i="10" s="1"/>
  <c r="N278" i="10"/>
  <c r="O278" i="10" s="1"/>
  <c r="N309" i="10"/>
  <c r="O309" i="10" s="1"/>
  <c r="V309" i="10"/>
  <c r="W309" i="10" s="1"/>
  <c r="X309" i="10" s="1"/>
  <c r="V373" i="10"/>
  <c r="W373" i="10" s="1"/>
  <c r="X373" i="10" s="1"/>
  <c r="Y389" i="10"/>
  <c r="AA389" i="10"/>
  <c r="AB389" i="10"/>
  <c r="Z258" i="10"/>
  <c r="Y258" i="10"/>
  <c r="AB258" i="10"/>
  <c r="AA258" i="10"/>
  <c r="Y314" i="10"/>
  <c r="AB314" i="10"/>
  <c r="AB410" i="10"/>
  <c r="Y410" i="10"/>
  <c r="AA410" i="10"/>
  <c r="Z410" i="10"/>
  <c r="V153" i="10"/>
  <c r="W153" i="10" s="1"/>
  <c r="X153" i="10" s="1"/>
  <c r="N200" i="10"/>
  <c r="O200" i="10" s="1"/>
  <c r="V200" i="10"/>
  <c r="W200" i="10" s="1"/>
  <c r="X200" i="10" s="1"/>
  <c r="N206" i="10"/>
  <c r="O206" i="10" s="1"/>
  <c r="Y213" i="10"/>
  <c r="N258" i="10"/>
  <c r="O258" i="10" s="1"/>
  <c r="Z314" i="10"/>
  <c r="AB350" i="10"/>
  <c r="Y350" i="10"/>
  <c r="V130" i="10"/>
  <c r="W130" i="10" s="1"/>
  <c r="X130" i="10" s="1"/>
  <c r="N130" i="10"/>
  <c r="O130" i="10" s="1"/>
  <c r="V227" i="10"/>
  <c r="W227" i="10" s="1"/>
  <c r="X227" i="10" s="1"/>
  <c r="V231" i="10"/>
  <c r="W231" i="10" s="1"/>
  <c r="X231" i="10" s="1"/>
  <c r="Z242" i="10"/>
  <c r="AB242" i="10"/>
  <c r="Y242" i="10"/>
  <c r="Z254" i="10"/>
  <c r="Y254" i="10"/>
  <c r="AA269" i="10"/>
  <c r="Z269" i="10"/>
  <c r="Y269" i="10"/>
  <c r="V285" i="10"/>
  <c r="W285" i="10" s="1"/>
  <c r="X285" i="10" s="1"/>
  <c r="N285" i="10"/>
  <c r="O285" i="10" s="1"/>
  <c r="Y299" i="10"/>
  <c r="AB299" i="10"/>
  <c r="AA299" i="10"/>
  <c r="Z299" i="10"/>
  <c r="AA314" i="10"/>
  <c r="AA411" i="10"/>
  <c r="Y411" i="10"/>
  <c r="AB411" i="10"/>
  <c r="V128" i="10"/>
  <c r="W128" i="10" s="1"/>
  <c r="X128" i="10" s="1"/>
  <c r="N128" i="10"/>
  <c r="O128" i="10" s="1"/>
  <c r="N232" i="10"/>
  <c r="O232" i="10" s="1"/>
  <c r="V232" i="10"/>
  <c r="W232" i="10" s="1"/>
  <c r="X232" i="10" s="1"/>
  <c r="V243" i="10"/>
  <c r="W243" i="10" s="1"/>
  <c r="X243" i="10" s="1"/>
  <c r="N243" i="10"/>
  <c r="O243" i="10" s="1"/>
  <c r="AA270" i="10"/>
  <c r="Z270" i="10"/>
  <c r="Y270" i="10"/>
  <c r="AB270" i="10"/>
  <c r="AA351" i="10"/>
  <c r="Y351" i="10"/>
  <c r="Z351" i="10"/>
  <c r="AB370" i="10"/>
  <c r="Y370" i="10"/>
  <c r="Z370" i="10"/>
  <c r="N385" i="10"/>
  <c r="O385" i="10" s="1"/>
  <c r="V385" i="10"/>
  <c r="W385" i="10" s="1"/>
  <c r="X385" i="10" s="1"/>
  <c r="AA405" i="10"/>
  <c r="Z411" i="10"/>
  <c r="N421" i="10"/>
  <c r="O421" i="10" s="1"/>
  <c r="V421" i="10"/>
  <c r="W421" i="10" s="1"/>
  <c r="X421" i="10" s="1"/>
  <c r="V149" i="10"/>
  <c r="W149" i="10" s="1"/>
  <c r="X149" i="10" s="1"/>
  <c r="N149" i="10"/>
  <c r="O149" i="10" s="1"/>
  <c r="N185" i="10"/>
  <c r="O185" i="10" s="1"/>
  <c r="V185" i="10"/>
  <c r="W185" i="10" s="1"/>
  <c r="X185" i="10" s="1"/>
  <c r="Z221" i="10"/>
  <c r="AA259" i="10"/>
  <c r="Z259" i="10"/>
  <c r="Y259" i="10"/>
  <c r="N270" i="10"/>
  <c r="O270" i="10" s="1"/>
  <c r="N311" i="10"/>
  <c r="O311" i="10" s="1"/>
  <c r="N334" i="10"/>
  <c r="O334" i="10" s="1"/>
  <c r="N351" i="10"/>
  <c r="O351" i="10" s="1"/>
  <c r="AA370" i="10"/>
  <c r="V422" i="10"/>
  <c r="W422" i="10" s="1"/>
  <c r="X422" i="10" s="1"/>
  <c r="N422" i="10"/>
  <c r="O422" i="10" s="1"/>
  <c r="V440" i="10"/>
  <c r="W440" i="10" s="1"/>
  <c r="X440" i="10" s="1"/>
  <c r="N440" i="10"/>
  <c r="O440" i="10" s="1"/>
  <c r="V97" i="10"/>
  <c r="W97" i="10" s="1"/>
  <c r="X97" i="10" s="1"/>
  <c r="N97" i="10"/>
  <c r="O97" i="10" s="1"/>
  <c r="V108" i="10"/>
  <c r="W108" i="10" s="1"/>
  <c r="X108" i="10" s="1"/>
  <c r="V117" i="10"/>
  <c r="W117" i="10" s="1"/>
  <c r="X117" i="10" s="1"/>
  <c r="N117" i="10"/>
  <c r="O117" i="10" s="1"/>
  <c r="V156" i="10"/>
  <c r="W156" i="10" s="1"/>
  <c r="X156" i="10" s="1"/>
  <c r="V188" i="10"/>
  <c r="W188" i="10" s="1"/>
  <c r="X188" i="10" s="1"/>
  <c r="AA221" i="10"/>
  <c r="AB259" i="10"/>
  <c r="AB300" i="10"/>
  <c r="AA300" i="10"/>
  <c r="Z300" i="10"/>
  <c r="Y300" i="10"/>
  <c r="N328" i="10"/>
  <c r="O328" i="10" s="1"/>
  <c r="V328" i="10"/>
  <c r="W328" i="10" s="1"/>
  <c r="X328" i="10" s="1"/>
  <c r="AB351" i="10"/>
  <c r="N413" i="10"/>
  <c r="O413" i="10" s="1"/>
  <c r="V413" i="10"/>
  <c r="W413" i="10" s="1"/>
  <c r="X413" i="10" s="1"/>
  <c r="N441" i="10"/>
  <c r="O441" i="10" s="1"/>
  <c r="V441" i="10"/>
  <c r="W441" i="10" s="1"/>
  <c r="X441" i="10" s="1"/>
  <c r="N204" i="10"/>
  <c r="O204" i="10" s="1"/>
  <c r="AB221" i="10"/>
  <c r="V248" i="10"/>
  <c r="W248" i="10" s="1"/>
  <c r="X248" i="10" s="1"/>
  <c r="V260" i="10"/>
  <c r="W260" i="10" s="1"/>
  <c r="X260" i="10" s="1"/>
  <c r="N260" i="10"/>
  <c r="O260" i="10" s="1"/>
  <c r="V281" i="10"/>
  <c r="W281" i="10" s="1"/>
  <c r="X281" i="10" s="1"/>
  <c r="N281" i="10"/>
  <c r="O281" i="10" s="1"/>
  <c r="Z322" i="10"/>
  <c r="AA322" i="10"/>
  <c r="Y322" i="10"/>
  <c r="AB322" i="10"/>
  <c r="AA392" i="10"/>
  <c r="Z392" i="10"/>
  <c r="AB392" i="10"/>
  <c r="Z399" i="10"/>
  <c r="AA399" i="10"/>
  <c r="Y399" i="10"/>
  <c r="AB399" i="10"/>
  <c r="N438" i="10"/>
  <c r="O438" i="10" s="1"/>
  <c r="V438" i="10"/>
  <c r="W438" i="10" s="1"/>
  <c r="X438" i="10" s="1"/>
  <c r="Z237" i="10"/>
  <c r="Y237" i="10"/>
  <c r="AA279" i="10"/>
  <c r="Z279" i="10"/>
  <c r="Y279" i="10"/>
  <c r="AB376" i="10"/>
  <c r="AA376" i="10"/>
  <c r="Y376" i="10"/>
  <c r="Z376" i="10"/>
  <c r="AB279" i="10"/>
  <c r="N344" i="10"/>
  <c r="O344" i="10" s="1"/>
  <c r="AB360" i="10"/>
  <c r="Z360" i="10"/>
  <c r="N365" i="10"/>
  <c r="O365" i="10" s="1"/>
  <c r="V365" i="10"/>
  <c r="W365" i="10" s="1"/>
  <c r="X365" i="10" s="1"/>
  <c r="N376" i="10"/>
  <c r="O376" i="10" s="1"/>
  <c r="V447" i="10"/>
  <c r="W447" i="10" s="1"/>
  <c r="X447" i="10" s="1"/>
  <c r="N447" i="10"/>
  <c r="O447" i="10" s="1"/>
  <c r="AB249" i="10"/>
  <c r="AA431" i="10"/>
  <c r="Y431" i="10"/>
  <c r="AB431" i="10"/>
  <c r="Z431" i="10"/>
  <c r="N449" i="10"/>
  <c r="O449" i="10" s="1"/>
  <c r="V449" i="10"/>
  <c r="W449" i="10" s="1"/>
  <c r="X449" i="10" s="1"/>
  <c r="N241" i="10"/>
  <c r="O241" i="10" s="1"/>
  <c r="N247" i="10"/>
  <c r="O247" i="10" s="1"/>
  <c r="V247" i="10"/>
  <c r="W247" i="10" s="1"/>
  <c r="X247" i="10" s="1"/>
  <c r="N293" i="10"/>
  <c r="O293" i="10" s="1"/>
  <c r="V293" i="10"/>
  <c r="W293" i="10" s="1"/>
  <c r="X293" i="10" s="1"/>
  <c r="V355" i="10"/>
  <c r="W355" i="10" s="1"/>
  <c r="X355" i="10" s="1"/>
  <c r="V390" i="10"/>
  <c r="W390" i="10" s="1"/>
  <c r="X390" i="10" s="1"/>
  <c r="N390" i="10"/>
  <c r="O390" i="10" s="1"/>
  <c r="N181" i="10"/>
  <c r="O181" i="10" s="1"/>
  <c r="V229" i="10"/>
  <c r="W229" i="10" s="1"/>
  <c r="X229" i="10" s="1"/>
  <c r="N273" i="10"/>
  <c r="O273" i="10" s="1"/>
  <c r="V273" i="10"/>
  <c r="W273" i="10" s="1"/>
  <c r="X273" i="10" s="1"/>
  <c r="V288" i="10"/>
  <c r="W288" i="10" s="1"/>
  <c r="X288" i="10" s="1"/>
  <c r="N301" i="10"/>
  <c r="O301" i="10" s="1"/>
  <c r="V301" i="10"/>
  <c r="W301" i="10" s="1"/>
  <c r="X301" i="10" s="1"/>
  <c r="Z339" i="10"/>
  <c r="AA339" i="10"/>
  <c r="Y339" i="10"/>
  <c r="AB396" i="10"/>
  <c r="AA396" i="10"/>
  <c r="Z396" i="10"/>
  <c r="Y396" i="10"/>
  <c r="N432" i="10"/>
  <c r="O432" i="10" s="1"/>
  <c r="V432" i="10"/>
  <c r="W432" i="10" s="1"/>
  <c r="X432" i="10" s="1"/>
  <c r="V205" i="10"/>
  <c r="W205" i="10" s="1"/>
  <c r="X205" i="10" s="1"/>
  <c r="N372" i="10"/>
  <c r="O372" i="10" s="1"/>
  <c r="V372" i="10"/>
  <c r="W372" i="10" s="1"/>
  <c r="X372" i="10" s="1"/>
  <c r="Z379" i="10"/>
  <c r="AB379" i="10"/>
  <c r="AA391" i="10"/>
  <c r="Y391" i="10"/>
  <c r="Z391" i="10"/>
  <c r="AB391" i="10"/>
  <c r="V306" i="10"/>
  <c r="W306" i="10" s="1"/>
  <c r="X306" i="10" s="1"/>
  <c r="N306" i="10"/>
  <c r="O306" i="10" s="1"/>
  <c r="AB340" i="10"/>
  <c r="Z340" i="10"/>
  <c r="AA340" i="10"/>
  <c r="Y340" i="10"/>
  <c r="N353" i="10"/>
  <c r="O353" i="10" s="1"/>
  <c r="V353" i="10"/>
  <c r="W353" i="10" s="1"/>
  <c r="X353" i="10" s="1"/>
  <c r="AA371" i="10"/>
  <c r="Y371" i="10"/>
  <c r="AA407" i="10"/>
  <c r="Z407" i="10"/>
  <c r="AB407" i="10"/>
  <c r="Z419" i="10"/>
  <c r="Y419" i="10"/>
  <c r="N340" i="10"/>
  <c r="O340" i="10" s="1"/>
  <c r="Z371" i="10"/>
  <c r="Y407" i="10"/>
  <c r="AA419" i="10"/>
  <c r="N433" i="10"/>
  <c r="O433" i="10" s="1"/>
  <c r="V433" i="10"/>
  <c r="W433" i="10" s="1"/>
  <c r="X433" i="10" s="1"/>
  <c r="V354" i="10"/>
  <c r="W354" i="10" s="1"/>
  <c r="X354" i="10" s="1"/>
  <c r="N354" i="10"/>
  <c r="O354" i="10" s="1"/>
  <c r="AA397" i="10"/>
  <c r="N414" i="10"/>
  <c r="O414" i="10" s="1"/>
  <c r="V414" i="10"/>
  <c r="W414" i="10" s="1"/>
  <c r="X414" i="10" s="1"/>
  <c r="Z256" i="10"/>
  <c r="Y256" i="10"/>
  <c r="Z266" i="10"/>
  <c r="AB266" i="10"/>
  <c r="AA266" i="10"/>
  <c r="Y266" i="10"/>
  <c r="Z276" i="10"/>
  <c r="Y276" i="10"/>
  <c r="Z286" i="10"/>
  <c r="AB286" i="10"/>
  <c r="AA286" i="10"/>
  <c r="Y286" i="10"/>
  <c r="Z296" i="10"/>
  <c r="Y296" i="10"/>
  <c r="N321" i="10"/>
  <c r="O321" i="10" s="1"/>
  <c r="V321" i="10"/>
  <c r="W321" i="10" s="1"/>
  <c r="X321" i="10" s="1"/>
  <c r="V332" i="10"/>
  <c r="W332" i="10" s="1"/>
  <c r="X332" i="10" s="1"/>
  <c r="N332" i="10"/>
  <c r="O332" i="10" s="1"/>
  <c r="V383" i="10"/>
  <c r="W383" i="10" s="1"/>
  <c r="X383" i="10" s="1"/>
  <c r="N383" i="10"/>
  <c r="O383" i="10" s="1"/>
  <c r="AA408" i="10"/>
  <c r="Z408" i="10"/>
  <c r="AB408" i="10"/>
  <c r="Y408" i="10"/>
  <c r="Z442" i="10"/>
  <c r="AB442" i="10"/>
  <c r="AA442" i="10"/>
  <c r="Y442" i="10"/>
  <c r="AA256" i="10"/>
  <c r="N263" i="10"/>
  <c r="O263" i="10" s="1"/>
  <c r="AA276" i="10"/>
  <c r="N283" i="10"/>
  <c r="O283" i="10" s="1"/>
  <c r="AA296" i="10"/>
  <c r="V303" i="10"/>
  <c r="W303" i="10" s="1"/>
  <c r="X303" i="10" s="1"/>
  <c r="N303" i="10"/>
  <c r="O303" i="10" s="1"/>
  <c r="AB310" i="10"/>
  <c r="Y310" i="10"/>
  <c r="Z310" i="10"/>
  <c r="V346" i="10"/>
  <c r="W346" i="10" s="1"/>
  <c r="X346" i="10" s="1"/>
  <c r="N346" i="10"/>
  <c r="O346" i="10" s="1"/>
  <c r="V388" i="10"/>
  <c r="W388" i="10" s="1"/>
  <c r="X388" i="10" s="1"/>
  <c r="V393" i="10"/>
  <c r="W393" i="10" s="1"/>
  <c r="X393" i="10" s="1"/>
  <c r="V398" i="10"/>
  <c r="W398" i="10" s="1"/>
  <c r="X398" i="10" s="1"/>
  <c r="V427" i="10"/>
  <c r="W427" i="10" s="1"/>
  <c r="X427" i="10" s="1"/>
  <c r="N427" i="10"/>
  <c r="O427" i="10" s="1"/>
  <c r="AB256" i="10"/>
  <c r="AB276" i="10"/>
  <c r="AB296" i="10"/>
  <c r="AA310" i="10"/>
  <c r="V329" i="10"/>
  <c r="W329" i="10" s="1"/>
  <c r="X329" i="10" s="1"/>
  <c r="V359" i="10"/>
  <c r="W359" i="10" s="1"/>
  <c r="X359" i="10" s="1"/>
  <c r="N364" i="10"/>
  <c r="O364" i="10" s="1"/>
  <c r="N368" i="10"/>
  <c r="O368" i="10" s="1"/>
  <c r="V368" i="10"/>
  <c r="W368" i="10" s="1"/>
  <c r="X368" i="10" s="1"/>
  <c r="V378" i="10"/>
  <c r="W378" i="10" s="1"/>
  <c r="X378" i="10" s="1"/>
  <c r="Y454" i="10"/>
  <c r="AB454" i="10"/>
  <c r="AA454" i="10"/>
  <c r="Z454" i="10"/>
  <c r="Z463" i="10"/>
  <c r="Y463" i="10"/>
  <c r="AB463" i="10"/>
  <c r="AA463" i="10"/>
  <c r="V366" i="10"/>
  <c r="W366" i="10" s="1"/>
  <c r="X366" i="10" s="1"/>
  <c r="N366" i="10"/>
  <c r="O366" i="10" s="1"/>
  <c r="V377" i="10"/>
  <c r="W377" i="10" s="1"/>
  <c r="X377" i="10" s="1"/>
  <c r="N377" i="10"/>
  <c r="O377" i="10" s="1"/>
  <c r="N448" i="10"/>
  <c r="O448" i="10" s="1"/>
  <c r="V448" i="10"/>
  <c r="W448" i="10" s="1"/>
  <c r="X448" i="10" s="1"/>
  <c r="V318" i="10"/>
  <c r="W318" i="10" s="1"/>
  <c r="X318" i="10" s="1"/>
  <c r="V386" i="10"/>
  <c r="W386" i="10" s="1"/>
  <c r="X386" i="10" s="1"/>
  <c r="N386" i="10"/>
  <c r="O386" i="10" s="1"/>
  <c r="V412" i="10"/>
  <c r="W412" i="10" s="1"/>
  <c r="X412" i="10" s="1"/>
  <c r="N412" i="10"/>
  <c r="O412" i="10" s="1"/>
  <c r="Z423" i="10"/>
  <c r="Y423" i="10"/>
  <c r="AA423" i="10"/>
  <c r="AA435" i="10"/>
  <c r="Z435" i="10"/>
  <c r="Y435" i="10"/>
  <c r="V456" i="10"/>
  <c r="W456" i="10" s="1"/>
  <c r="X456" i="10" s="1"/>
  <c r="N456" i="10"/>
  <c r="O456" i="10" s="1"/>
  <c r="V327" i="10"/>
  <c r="W327" i="10" s="1"/>
  <c r="X327" i="10" s="1"/>
  <c r="N327" i="10"/>
  <c r="O327" i="10" s="1"/>
  <c r="V387" i="10"/>
  <c r="W387" i="10" s="1"/>
  <c r="X387" i="10" s="1"/>
  <c r="N387" i="10"/>
  <c r="O387" i="10" s="1"/>
  <c r="AB423" i="10"/>
  <c r="Z443" i="10"/>
  <c r="Y443" i="10"/>
  <c r="AA443" i="10"/>
  <c r="AB450" i="10"/>
  <c r="Y450" i="10"/>
  <c r="AA450" i="10"/>
  <c r="Z450" i="10"/>
  <c r="V245" i="10"/>
  <c r="W245" i="10" s="1"/>
  <c r="X245" i="10" s="1"/>
  <c r="N266" i="10"/>
  <c r="O266" i="10" s="1"/>
  <c r="N286" i="10"/>
  <c r="O286" i="10" s="1"/>
  <c r="V374" i="10"/>
  <c r="W374" i="10" s="1"/>
  <c r="X374" i="10" s="1"/>
  <c r="N374" i="10"/>
  <c r="O374" i="10" s="1"/>
  <c r="Y395" i="10"/>
  <c r="V400" i="10"/>
  <c r="W400" i="10" s="1"/>
  <c r="X400" i="10" s="1"/>
  <c r="N400" i="10"/>
  <c r="O400" i="10" s="1"/>
  <c r="N424" i="10"/>
  <c r="O424" i="10" s="1"/>
  <c r="V424" i="10"/>
  <c r="W424" i="10" s="1"/>
  <c r="X424" i="10" s="1"/>
  <c r="V436" i="10"/>
  <c r="W436" i="10" s="1"/>
  <c r="X436" i="10" s="1"/>
  <c r="N436" i="10"/>
  <c r="O436" i="10" s="1"/>
  <c r="AA395" i="10"/>
  <c r="N409" i="10"/>
  <c r="O409" i="10" s="1"/>
  <c r="V409" i="10"/>
  <c r="W409" i="10" s="1"/>
  <c r="X409" i="10" s="1"/>
  <c r="V430" i="10"/>
  <c r="W430" i="10" s="1"/>
  <c r="X430" i="10" s="1"/>
  <c r="N430" i="10"/>
  <c r="O430" i="10" s="1"/>
  <c r="AB443" i="10"/>
  <c r="AB380" i="10"/>
  <c r="Z380" i="10"/>
  <c r="N396" i="10"/>
  <c r="O396" i="10" s="1"/>
  <c r="V403" i="10"/>
  <c r="W403" i="10" s="1"/>
  <c r="X403" i="10" s="1"/>
  <c r="N403" i="10"/>
  <c r="O403" i="10" s="1"/>
  <c r="V417" i="10"/>
  <c r="W417" i="10" s="1"/>
  <c r="X417" i="10" s="1"/>
  <c r="V437" i="10"/>
  <c r="W437" i="10" s="1"/>
  <c r="X437" i="10" s="1"/>
  <c r="N437" i="10"/>
  <c r="O437" i="10" s="1"/>
  <c r="AA455" i="10"/>
  <c r="Z455" i="10"/>
  <c r="AB455" i="10"/>
  <c r="Y455" i="10"/>
  <c r="Y380" i="10"/>
  <c r="N384" i="10"/>
  <c r="O384" i="10" s="1"/>
  <c r="V384" i="10"/>
  <c r="W384" i="10" s="1"/>
  <c r="X384" i="10" s="1"/>
  <c r="N418" i="10"/>
  <c r="O418" i="10" s="1"/>
  <c r="V418" i="10"/>
  <c r="W418" i="10" s="1"/>
  <c r="X418" i="10" s="1"/>
  <c r="N308" i="10"/>
  <c r="O308" i="10" s="1"/>
  <c r="V308" i="10"/>
  <c r="W308" i="10" s="1"/>
  <c r="X308" i="10" s="1"/>
  <c r="N320" i="10"/>
  <c r="O320" i="10" s="1"/>
  <c r="N371" i="10"/>
  <c r="O371" i="10" s="1"/>
  <c r="AA380" i="10"/>
  <c r="N404" i="10"/>
  <c r="O404" i="10" s="1"/>
  <c r="V404" i="10"/>
  <c r="W404" i="10" s="1"/>
  <c r="X404" i="10" s="1"/>
  <c r="N407" i="10"/>
  <c r="O407" i="10" s="1"/>
  <c r="V451" i="10"/>
  <c r="W451" i="10" s="1"/>
  <c r="X451" i="10" s="1"/>
  <c r="N451" i="10"/>
  <c r="O451" i="10" s="1"/>
  <c r="AB457" i="10"/>
  <c r="Y457" i="10"/>
  <c r="Z457" i="10"/>
  <c r="N357" i="10"/>
  <c r="O357" i="10" s="1"/>
  <c r="N397" i="10"/>
  <c r="O397" i="10" s="1"/>
  <c r="Z439" i="10"/>
  <c r="AA439" i="10"/>
  <c r="Y439" i="10"/>
  <c r="AA457" i="10"/>
  <c r="V428" i="10"/>
  <c r="W428" i="10" s="1"/>
  <c r="X428" i="10" s="1"/>
  <c r="AB467" i="10"/>
  <c r="AA467" i="10"/>
  <c r="Z467" i="10"/>
  <c r="Y467" i="10"/>
  <c r="N457" i="10"/>
  <c r="O457" i="10" s="1"/>
  <c r="V406" i="10"/>
  <c r="W406" i="10" s="1"/>
  <c r="X406" i="10" s="1"/>
  <c r="N406" i="10"/>
  <c r="O406" i="10" s="1"/>
  <c r="N464" i="10"/>
  <c r="O464" i="10" s="1"/>
  <c r="V464" i="10"/>
  <c r="W464" i="10" s="1"/>
  <c r="X464" i="10" s="1"/>
  <c r="V445" i="10"/>
  <c r="W445" i="10" s="1"/>
  <c r="X445" i="10" s="1"/>
  <c r="V461" i="10"/>
  <c r="W461" i="10" s="1"/>
  <c r="X461" i="10" s="1"/>
  <c r="V458" i="10"/>
  <c r="W458" i="10" s="1"/>
  <c r="X458" i="10" s="1"/>
  <c r="V465" i="10"/>
  <c r="W465" i="10" s="1"/>
  <c r="X465" i="10" s="1"/>
  <c r="N431" i="10"/>
  <c r="O431" i="10" s="1"/>
  <c r="V466" i="10"/>
  <c r="W466" i="10" s="1"/>
  <c r="X466" i="10" s="1"/>
  <c r="N466" i="10"/>
  <c r="O466" i="10" s="1"/>
  <c r="N467" i="10"/>
  <c r="O467" i="10" s="1"/>
  <c r="AA23" i="10" l="1"/>
  <c r="Z23" i="10"/>
  <c r="Y23" i="10"/>
  <c r="AB23" i="10"/>
  <c r="AB160" i="10"/>
  <c r="Y160" i="10"/>
  <c r="Z160" i="10"/>
  <c r="AA160" i="10"/>
  <c r="AA412" i="10"/>
  <c r="Z412" i="10"/>
  <c r="AB412" i="10"/>
  <c r="Y412" i="10"/>
  <c r="Y273" i="10"/>
  <c r="AB273" i="10"/>
  <c r="AA273" i="10"/>
  <c r="Z273" i="10"/>
  <c r="AA447" i="10"/>
  <c r="Z447" i="10"/>
  <c r="AB447" i="10"/>
  <c r="Y447" i="10"/>
  <c r="Z422" i="10"/>
  <c r="AA422" i="10"/>
  <c r="Y422" i="10"/>
  <c r="AB422" i="10"/>
  <c r="Y373" i="10"/>
  <c r="AB373" i="10"/>
  <c r="Z373" i="10"/>
  <c r="AA373" i="10"/>
  <c r="Y429" i="10"/>
  <c r="AA429" i="10"/>
  <c r="Z429" i="10"/>
  <c r="AB429" i="10"/>
  <c r="AB40" i="10"/>
  <c r="Y40" i="10"/>
  <c r="AA40" i="10"/>
  <c r="Z40" i="10"/>
  <c r="AB119" i="10"/>
  <c r="AA119" i="10"/>
  <c r="Z119" i="10"/>
  <c r="Y119" i="10"/>
  <c r="AA196" i="10"/>
  <c r="Z196" i="10"/>
  <c r="Y196" i="10"/>
  <c r="AB196" i="10"/>
  <c r="AA261" i="10"/>
  <c r="Z261" i="10"/>
  <c r="Y261" i="10"/>
  <c r="AB261" i="10"/>
  <c r="AB80" i="10"/>
  <c r="AA80" i="10"/>
  <c r="Z80" i="10"/>
  <c r="Y80" i="10"/>
  <c r="Z363" i="10"/>
  <c r="Y363" i="10"/>
  <c r="AA363" i="10"/>
  <c r="AB363" i="10"/>
  <c r="AA20" i="10"/>
  <c r="Z20" i="10"/>
  <c r="Y20" i="10"/>
  <c r="AB20" i="10"/>
  <c r="AA272" i="10"/>
  <c r="Z272" i="10"/>
  <c r="Y272" i="10"/>
  <c r="AB272" i="10"/>
  <c r="AB54" i="10"/>
  <c r="AA54" i="10"/>
  <c r="Z54" i="10"/>
  <c r="Y54" i="10"/>
  <c r="AB83" i="10"/>
  <c r="Y83" i="10"/>
  <c r="AA83" i="10"/>
  <c r="Z83" i="10"/>
  <c r="AA37" i="10"/>
  <c r="Z37" i="10"/>
  <c r="Y37" i="10"/>
  <c r="AB37" i="10"/>
  <c r="AB430" i="10"/>
  <c r="Y430" i="10"/>
  <c r="Z430" i="10"/>
  <c r="AA430" i="10"/>
  <c r="AB318" i="10"/>
  <c r="AA318" i="10"/>
  <c r="Z318" i="10"/>
  <c r="Y318" i="10"/>
  <c r="AB329" i="10"/>
  <c r="AA329" i="10"/>
  <c r="Z329" i="10"/>
  <c r="Y329" i="10"/>
  <c r="Y257" i="10"/>
  <c r="AB257" i="10"/>
  <c r="AA257" i="10"/>
  <c r="Z257" i="10"/>
  <c r="AA24" i="10"/>
  <c r="AB24" i="10"/>
  <c r="Z24" i="10"/>
  <c r="Y24" i="10"/>
  <c r="AB453" i="10"/>
  <c r="Z453" i="10"/>
  <c r="Y453" i="10"/>
  <c r="AA453" i="10"/>
  <c r="Y104" i="10"/>
  <c r="AB104" i="10"/>
  <c r="AA104" i="10"/>
  <c r="Z104" i="10"/>
  <c r="AB317" i="10"/>
  <c r="AA317" i="10"/>
  <c r="Z317" i="10"/>
  <c r="Y317" i="10"/>
  <c r="Y146" i="10"/>
  <c r="AB146" i="10"/>
  <c r="AA146" i="10"/>
  <c r="Z146" i="10"/>
  <c r="AA369" i="10"/>
  <c r="AB369" i="10"/>
  <c r="Y369" i="10"/>
  <c r="Z369" i="10"/>
  <c r="AB75" i="10"/>
  <c r="Y75" i="10"/>
  <c r="AA75" i="10"/>
  <c r="Z75" i="10"/>
  <c r="Z93" i="10"/>
  <c r="Y93" i="10"/>
  <c r="AB93" i="10"/>
  <c r="AA93" i="10"/>
  <c r="Z127" i="10"/>
  <c r="Y127" i="10"/>
  <c r="AB127" i="10"/>
  <c r="AA127" i="10"/>
  <c r="AB148" i="10"/>
  <c r="Y148" i="10"/>
  <c r="Z148" i="10"/>
  <c r="AA148" i="10"/>
  <c r="AB39" i="10"/>
  <c r="AA39" i="10"/>
  <c r="Y39" i="10"/>
  <c r="Z39" i="10"/>
  <c r="AA432" i="10"/>
  <c r="Z432" i="10"/>
  <c r="Y432" i="10"/>
  <c r="AB432" i="10"/>
  <c r="Y297" i="10"/>
  <c r="AB297" i="10"/>
  <c r="AA297" i="10"/>
  <c r="Z297" i="10"/>
  <c r="AA30" i="10"/>
  <c r="Z30" i="10"/>
  <c r="Y30" i="10"/>
  <c r="AB30" i="10"/>
  <c r="AB420" i="10"/>
  <c r="Z420" i="10"/>
  <c r="Y420" i="10"/>
  <c r="AA420" i="10"/>
  <c r="Y191" i="10"/>
  <c r="AA191" i="10"/>
  <c r="Z191" i="10"/>
  <c r="AB191" i="10"/>
  <c r="AA325" i="10"/>
  <c r="AB325" i="10"/>
  <c r="Z325" i="10"/>
  <c r="Y325" i="10"/>
  <c r="AB341" i="10"/>
  <c r="AA341" i="10"/>
  <c r="Z341" i="10"/>
  <c r="Y341" i="10"/>
  <c r="Y3" i="10"/>
  <c r="AB3" i="10"/>
  <c r="AA3" i="10"/>
  <c r="Z3" i="10"/>
  <c r="AB118" i="10"/>
  <c r="Z118" i="10"/>
  <c r="Y118" i="10"/>
  <c r="AA118" i="10"/>
  <c r="AB6" i="10"/>
  <c r="AA6" i="10"/>
  <c r="Z6" i="10"/>
  <c r="Y6" i="10"/>
  <c r="AB34" i="10"/>
  <c r="AA34" i="10"/>
  <c r="Z34" i="10"/>
  <c r="Y34" i="10"/>
  <c r="Z303" i="10"/>
  <c r="Y303" i="10"/>
  <c r="AA303" i="10"/>
  <c r="AB303" i="10"/>
  <c r="AA308" i="10"/>
  <c r="AB308" i="10"/>
  <c r="Z308" i="10"/>
  <c r="Y308" i="10"/>
  <c r="AB425" i="10"/>
  <c r="Z425" i="10"/>
  <c r="AA425" i="10"/>
  <c r="Y425" i="10"/>
  <c r="Y409" i="10"/>
  <c r="AA409" i="10"/>
  <c r="AB409" i="10"/>
  <c r="Z409" i="10"/>
  <c r="Z115" i="10"/>
  <c r="AB115" i="10"/>
  <c r="AA115" i="10"/>
  <c r="Y115" i="10"/>
  <c r="AB355" i="10"/>
  <c r="AA355" i="10"/>
  <c r="Y355" i="10"/>
  <c r="Z355" i="10"/>
  <c r="AA352" i="10"/>
  <c r="Z352" i="10"/>
  <c r="Y352" i="10"/>
  <c r="AB352" i="10"/>
  <c r="Z244" i="10"/>
  <c r="AB244" i="10"/>
  <c r="AA244" i="10"/>
  <c r="Y244" i="10"/>
  <c r="Z343" i="10"/>
  <c r="Y343" i="10"/>
  <c r="AA343" i="10"/>
  <c r="AB343" i="10"/>
  <c r="AB98" i="10"/>
  <c r="Z98" i="10"/>
  <c r="Y98" i="10"/>
  <c r="AA98" i="10"/>
  <c r="AB460" i="10"/>
  <c r="Z460" i="10"/>
  <c r="AA460" i="10"/>
  <c r="Y460" i="10"/>
  <c r="AB192" i="10"/>
  <c r="Y192" i="10"/>
  <c r="AA192" i="10"/>
  <c r="Z192" i="10"/>
  <c r="AB74" i="10"/>
  <c r="AA74" i="10"/>
  <c r="Z74" i="10"/>
  <c r="Y74" i="10"/>
  <c r="Y253" i="10"/>
  <c r="AB253" i="10"/>
  <c r="AA253" i="10"/>
  <c r="Z253" i="10"/>
  <c r="AA103" i="10"/>
  <c r="Z103" i="10"/>
  <c r="Y103" i="10"/>
  <c r="AB103" i="10"/>
  <c r="AB10" i="10"/>
  <c r="AA10" i="10"/>
  <c r="Z10" i="10"/>
  <c r="Y10" i="10"/>
  <c r="AA305" i="10"/>
  <c r="AB305" i="10"/>
  <c r="Z305" i="10"/>
  <c r="Y305" i="10"/>
  <c r="AB309" i="10"/>
  <c r="AA309" i="10"/>
  <c r="Y309" i="10"/>
  <c r="Z309" i="10"/>
  <c r="Z359" i="10"/>
  <c r="AA359" i="10"/>
  <c r="AB359" i="10"/>
  <c r="Y359" i="10"/>
  <c r="AB365" i="10"/>
  <c r="AA365" i="10"/>
  <c r="Z365" i="10"/>
  <c r="Y365" i="10"/>
  <c r="AB63" i="10"/>
  <c r="AA63" i="10"/>
  <c r="Z63" i="10"/>
  <c r="Y63" i="10"/>
  <c r="AA428" i="10"/>
  <c r="Y428" i="10"/>
  <c r="Z428" i="10"/>
  <c r="AB428" i="10"/>
  <c r="AB200" i="10"/>
  <c r="Y200" i="10"/>
  <c r="AA200" i="10"/>
  <c r="Z200" i="10"/>
  <c r="AB43" i="10"/>
  <c r="AA43" i="10"/>
  <c r="Y43" i="10"/>
  <c r="Z43" i="10"/>
  <c r="AB176" i="10"/>
  <c r="AA176" i="10"/>
  <c r="Z176" i="10"/>
  <c r="Y176" i="10"/>
  <c r="AA356" i="10"/>
  <c r="AB356" i="10"/>
  <c r="Z356" i="10"/>
  <c r="Y356" i="10"/>
  <c r="AA384" i="10"/>
  <c r="Y384" i="10"/>
  <c r="Z384" i="10"/>
  <c r="AB384" i="10"/>
  <c r="AB153" i="10"/>
  <c r="AA153" i="10"/>
  <c r="Z153" i="10"/>
  <c r="Y153" i="10"/>
  <c r="AA183" i="10"/>
  <c r="Z183" i="10"/>
  <c r="Y183" i="10"/>
  <c r="AB183" i="10"/>
  <c r="AB154" i="10"/>
  <c r="Y154" i="10"/>
  <c r="AA154" i="10"/>
  <c r="Z154" i="10"/>
  <c r="Z151" i="10"/>
  <c r="Y151" i="10"/>
  <c r="AB151" i="10"/>
  <c r="AA151" i="10"/>
  <c r="AA172" i="10"/>
  <c r="Z172" i="10"/>
  <c r="Y172" i="10"/>
  <c r="AB172" i="10"/>
  <c r="AA275" i="10"/>
  <c r="Y275" i="10"/>
  <c r="AB275" i="10"/>
  <c r="Z275" i="10"/>
  <c r="AB18" i="10"/>
  <c r="AA18" i="10"/>
  <c r="Z18" i="10"/>
  <c r="Y18" i="10"/>
  <c r="AA387" i="10"/>
  <c r="Z387" i="10"/>
  <c r="Y387" i="10"/>
  <c r="AB387" i="10"/>
  <c r="AB424" i="10"/>
  <c r="AA424" i="10"/>
  <c r="Y424" i="10"/>
  <c r="Z424" i="10"/>
  <c r="Y366" i="10"/>
  <c r="AB366" i="10"/>
  <c r="AA366" i="10"/>
  <c r="Z366" i="10"/>
  <c r="AB327" i="10"/>
  <c r="Y327" i="10"/>
  <c r="AA327" i="10"/>
  <c r="Z327" i="10"/>
  <c r="Y434" i="10"/>
  <c r="Z434" i="10"/>
  <c r="AB434" i="10"/>
  <c r="AA434" i="10"/>
  <c r="AB91" i="10"/>
  <c r="AA91" i="10"/>
  <c r="Z91" i="10"/>
  <c r="Y91" i="10"/>
  <c r="AB222" i="10"/>
  <c r="AA222" i="10"/>
  <c r="Z222" i="10"/>
  <c r="Y222" i="10"/>
  <c r="Z57" i="10"/>
  <c r="Y57" i="10"/>
  <c r="AA57" i="10"/>
  <c r="AB57" i="10"/>
  <c r="AB94" i="10"/>
  <c r="AA94" i="10"/>
  <c r="Z94" i="10"/>
  <c r="Y94" i="10"/>
  <c r="AA368" i="10"/>
  <c r="AB368" i="10"/>
  <c r="Y368" i="10"/>
  <c r="Z368" i="10"/>
  <c r="AB288" i="10"/>
  <c r="AA288" i="10"/>
  <c r="Z288" i="10"/>
  <c r="Y288" i="10"/>
  <c r="AB264" i="10"/>
  <c r="AA264" i="10"/>
  <c r="Z264" i="10"/>
  <c r="Y264" i="10"/>
  <c r="AB69" i="10"/>
  <c r="AA69" i="10"/>
  <c r="Z69" i="10"/>
  <c r="Y69" i="10"/>
  <c r="Z262" i="10"/>
  <c r="AA262" i="10"/>
  <c r="Y262" i="10"/>
  <c r="AB262" i="10"/>
  <c r="Z2" i="10"/>
  <c r="Y2" i="10"/>
  <c r="AB2" i="10"/>
  <c r="AA2" i="10"/>
  <c r="Y293" i="10"/>
  <c r="AB293" i="10"/>
  <c r="AA293" i="10"/>
  <c r="Z293" i="10"/>
  <c r="Y277" i="10"/>
  <c r="AB277" i="10"/>
  <c r="AA277" i="10"/>
  <c r="Z277" i="10"/>
  <c r="Z294" i="10"/>
  <c r="Y294" i="10"/>
  <c r="AB294" i="10"/>
  <c r="AA294" i="10"/>
  <c r="AB109" i="10"/>
  <c r="AA109" i="10"/>
  <c r="Z109" i="10"/>
  <c r="Y109" i="10"/>
  <c r="AB185" i="10"/>
  <c r="AA185" i="10"/>
  <c r="Z185" i="10"/>
  <c r="Y185" i="10"/>
  <c r="AB168" i="10"/>
  <c r="AA168" i="10"/>
  <c r="Y168" i="10"/>
  <c r="Z168" i="10"/>
  <c r="Y156" i="10"/>
  <c r="AB156" i="10"/>
  <c r="AA156" i="10"/>
  <c r="Z156" i="10"/>
  <c r="AA243" i="10"/>
  <c r="Z243" i="10"/>
  <c r="Y243" i="10"/>
  <c r="AB243" i="10"/>
  <c r="AA291" i="10"/>
  <c r="AB291" i="10"/>
  <c r="Z291" i="10"/>
  <c r="Y291" i="10"/>
  <c r="AB284" i="10"/>
  <c r="AA284" i="10"/>
  <c r="Z284" i="10"/>
  <c r="Y284" i="10"/>
  <c r="Z402" i="10"/>
  <c r="AB402" i="10"/>
  <c r="AA402" i="10"/>
  <c r="Y402" i="10"/>
  <c r="Z459" i="10"/>
  <c r="AA459" i="10"/>
  <c r="Y459" i="10"/>
  <c r="AB459" i="10"/>
  <c r="Z169" i="10"/>
  <c r="Y169" i="10"/>
  <c r="AA169" i="10"/>
  <c r="AB169" i="10"/>
  <c r="AB197" i="10"/>
  <c r="Z197" i="10"/>
  <c r="Y197" i="10"/>
  <c r="AA197" i="10"/>
  <c r="AB95" i="10"/>
  <c r="Y95" i="10"/>
  <c r="AA95" i="10"/>
  <c r="Z95" i="10"/>
  <c r="Y16" i="10"/>
  <c r="Z16" i="10"/>
  <c r="AA16" i="10"/>
  <c r="AB16" i="10"/>
  <c r="AB107" i="10"/>
  <c r="Y107" i="10"/>
  <c r="AA107" i="10"/>
  <c r="Z107" i="10"/>
  <c r="Y386" i="10"/>
  <c r="AA386" i="10"/>
  <c r="AB386" i="10"/>
  <c r="Z386" i="10"/>
  <c r="Y60" i="10"/>
  <c r="AB60" i="10"/>
  <c r="AA60" i="10"/>
  <c r="Z60" i="10"/>
  <c r="AA448" i="10"/>
  <c r="Z448" i="10"/>
  <c r="Y448" i="10"/>
  <c r="AB448" i="10"/>
  <c r="Z92" i="10"/>
  <c r="Y92" i="10"/>
  <c r="AB92" i="10"/>
  <c r="AA92" i="10"/>
  <c r="AB163" i="10"/>
  <c r="AA163" i="10"/>
  <c r="Z163" i="10"/>
  <c r="Y163" i="10"/>
  <c r="Y8" i="10"/>
  <c r="AA8" i="10"/>
  <c r="Z8" i="10"/>
  <c r="AB8" i="10"/>
  <c r="Y333" i="10"/>
  <c r="AB333" i="10"/>
  <c r="AA333" i="10"/>
  <c r="Z333" i="10"/>
  <c r="Z134" i="10"/>
  <c r="Y134" i="10"/>
  <c r="AB134" i="10"/>
  <c r="AA134" i="10"/>
  <c r="AB436" i="10"/>
  <c r="AA436" i="10"/>
  <c r="Z436" i="10"/>
  <c r="Y436" i="10"/>
  <c r="AB466" i="10"/>
  <c r="AA466" i="10"/>
  <c r="Z466" i="10"/>
  <c r="Y466" i="10"/>
  <c r="AA427" i="10"/>
  <c r="Z427" i="10"/>
  <c r="AB427" i="10"/>
  <c r="Y427" i="10"/>
  <c r="Y247" i="10"/>
  <c r="AB247" i="10"/>
  <c r="Z247" i="10"/>
  <c r="AA247" i="10"/>
  <c r="Z398" i="10"/>
  <c r="Y398" i="10"/>
  <c r="AB398" i="10"/>
  <c r="AA398" i="10"/>
  <c r="AB188" i="10"/>
  <c r="AA188" i="10"/>
  <c r="Y188" i="10"/>
  <c r="Z188" i="10"/>
  <c r="AB324" i="10"/>
  <c r="AA324" i="10"/>
  <c r="Y324" i="10"/>
  <c r="Z324" i="10"/>
  <c r="AB465" i="10"/>
  <c r="AA465" i="10"/>
  <c r="Z465" i="10"/>
  <c r="Y465" i="10"/>
  <c r="AB393" i="10"/>
  <c r="Y393" i="10"/>
  <c r="Z393" i="10"/>
  <c r="AA393" i="10"/>
  <c r="Y353" i="10"/>
  <c r="Z353" i="10"/>
  <c r="AB353" i="10"/>
  <c r="AA353" i="10"/>
  <c r="AB281" i="10"/>
  <c r="AA281" i="10"/>
  <c r="Z281" i="10"/>
  <c r="Y281" i="10"/>
  <c r="Z458" i="10"/>
  <c r="Y458" i="10"/>
  <c r="AB458" i="10"/>
  <c r="AA458" i="10"/>
  <c r="AB400" i="10"/>
  <c r="Z400" i="10"/>
  <c r="AA400" i="10"/>
  <c r="Y400" i="10"/>
  <c r="AB456" i="10"/>
  <c r="AA456" i="10"/>
  <c r="Z456" i="10"/>
  <c r="Y456" i="10"/>
  <c r="AA388" i="10"/>
  <c r="AB388" i="10"/>
  <c r="Z388" i="10"/>
  <c r="Y388" i="10"/>
  <c r="Y449" i="10"/>
  <c r="AA449" i="10"/>
  <c r="AB449" i="10"/>
  <c r="Z449" i="10"/>
  <c r="AB232" i="10"/>
  <c r="Y232" i="10"/>
  <c r="Z232" i="10"/>
  <c r="AA232" i="10"/>
  <c r="Y358" i="10"/>
  <c r="AB358" i="10"/>
  <c r="AA358" i="10"/>
  <c r="Z358" i="10"/>
  <c r="Y86" i="10"/>
  <c r="AB86" i="10"/>
  <c r="AA86" i="10"/>
  <c r="Z86" i="10"/>
  <c r="Y394" i="10"/>
  <c r="Z394" i="10"/>
  <c r="AB394" i="10"/>
  <c r="AA394" i="10"/>
  <c r="AB52" i="10"/>
  <c r="Y52" i="10"/>
  <c r="AA52" i="10"/>
  <c r="Z52" i="10"/>
  <c r="AA292" i="10"/>
  <c r="Z292" i="10"/>
  <c r="Y292" i="10"/>
  <c r="AB292" i="10"/>
  <c r="AB67" i="10"/>
  <c r="AA67" i="10"/>
  <c r="Z67" i="10"/>
  <c r="Y67" i="10"/>
  <c r="Y208" i="10"/>
  <c r="Z208" i="10"/>
  <c r="AA208" i="10"/>
  <c r="AB208" i="10"/>
  <c r="AA140" i="10"/>
  <c r="AB140" i="10"/>
  <c r="Z140" i="10"/>
  <c r="Y140" i="10"/>
  <c r="AB189" i="10"/>
  <c r="Z189" i="10"/>
  <c r="Y189" i="10"/>
  <c r="AA189" i="10"/>
  <c r="AB71" i="10"/>
  <c r="AA71" i="10"/>
  <c r="Z71" i="10"/>
  <c r="Y71" i="10"/>
  <c r="AA164" i="10"/>
  <c r="AB164" i="10"/>
  <c r="Z164" i="10"/>
  <c r="Y164" i="10"/>
  <c r="AA255" i="10"/>
  <c r="Y255" i="10"/>
  <c r="Z255" i="10"/>
  <c r="AB255" i="10"/>
  <c r="AB46" i="10"/>
  <c r="AA46" i="10"/>
  <c r="Z46" i="10"/>
  <c r="Y46" i="10"/>
  <c r="Z193" i="10"/>
  <c r="Y193" i="10"/>
  <c r="AB193" i="10"/>
  <c r="AA193" i="10"/>
  <c r="Z13" i="10"/>
  <c r="Y13" i="10"/>
  <c r="AA13" i="10"/>
  <c r="AB13" i="10"/>
  <c r="AB173" i="10"/>
  <c r="AA173" i="10"/>
  <c r="Z173" i="10"/>
  <c r="Y173" i="10"/>
  <c r="Y228" i="10"/>
  <c r="AB228" i="10"/>
  <c r="Z228" i="10"/>
  <c r="AA228" i="10"/>
  <c r="Z27" i="10"/>
  <c r="Y27" i="10"/>
  <c r="AB27" i="10"/>
  <c r="AA27" i="10"/>
  <c r="AB390" i="10"/>
  <c r="Y390" i="10"/>
  <c r="Z390" i="10"/>
  <c r="AA390" i="10"/>
  <c r="Z342" i="10"/>
  <c r="AB342" i="10"/>
  <c r="AA342" i="10"/>
  <c r="Y342" i="10"/>
  <c r="Z113" i="10"/>
  <c r="Y113" i="10"/>
  <c r="AB113" i="10"/>
  <c r="AA113" i="10"/>
  <c r="AB32" i="10"/>
  <c r="Y32" i="10"/>
  <c r="AA32" i="10"/>
  <c r="Z32" i="10"/>
  <c r="AB205" i="10"/>
  <c r="AA205" i="10"/>
  <c r="Z205" i="10"/>
  <c r="Y205" i="10"/>
  <c r="AB149" i="10"/>
  <c r="AA149" i="10"/>
  <c r="Z149" i="10"/>
  <c r="Y149" i="10"/>
  <c r="AA159" i="10"/>
  <c r="Z159" i="10"/>
  <c r="AB159" i="10"/>
  <c r="Y159" i="10"/>
  <c r="Z383" i="10"/>
  <c r="Y383" i="10"/>
  <c r="AB383" i="10"/>
  <c r="AA383" i="10"/>
  <c r="AA248" i="10"/>
  <c r="AB248" i="10"/>
  <c r="Z248" i="10"/>
  <c r="Y248" i="10"/>
  <c r="Z170" i="10"/>
  <c r="Y170" i="10"/>
  <c r="AB170" i="10"/>
  <c r="AA170" i="10"/>
  <c r="Z326" i="10"/>
  <c r="Y326" i="10"/>
  <c r="AA326" i="10"/>
  <c r="AB326" i="10"/>
  <c r="AB451" i="10"/>
  <c r="AA451" i="10"/>
  <c r="Y451" i="10"/>
  <c r="Z451" i="10"/>
  <c r="Z128" i="10"/>
  <c r="Y128" i="10"/>
  <c r="AB128" i="10"/>
  <c r="AA128" i="10"/>
  <c r="Z227" i="10"/>
  <c r="Y227" i="10"/>
  <c r="AB227" i="10"/>
  <c r="AA227" i="10"/>
  <c r="AB203" i="10"/>
  <c r="AA203" i="10"/>
  <c r="Z203" i="10"/>
  <c r="Y203" i="10"/>
  <c r="AB216" i="10"/>
  <c r="AA216" i="10"/>
  <c r="Z216" i="10"/>
  <c r="Y216" i="10"/>
  <c r="AB246" i="10"/>
  <c r="AA246" i="10"/>
  <c r="Z246" i="10"/>
  <c r="Y246" i="10"/>
  <c r="AA162" i="10"/>
  <c r="Z162" i="10"/>
  <c r="Y162" i="10"/>
  <c r="AB162" i="10"/>
  <c r="AB9" i="10"/>
  <c r="AA9" i="10"/>
  <c r="Z9" i="10"/>
  <c r="Y9" i="10"/>
  <c r="AA106" i="10"/>
  <c r="Z106" i="10"/>
  <c r="AB106" i="10"/>
  <c r="Y106" i="10"/>
  <c r="AB268" i="10"/>
  <c r="AA268" i="10"/>
  <c r="Z268" i="10"/>
  <c r="Y268" i="10"/>
  <c r="Z362" i="10"/>
  <c r="AB362" i="10"/>
  <c r="AA362" i="10"/>
  <c r="Y362" i="10"/>
  <c r="AA31" i="10"/>
  <c r="AB31" i="10"/>
  <c r="Z31" i="10"/>
  <c r="Y31" i="10"/>
  <c r="Z446" i="10"/>
  <c r="Y446" i="10"/>
  <c r="AB446" i="10"/>
  <c r="AA446" i="10"/>
  <c r="Y88" i="10"/>
  <c r="AB88" i="10"/>
  <c r="AA88" i="10"/>
  <c r="Z88" i="10"/>
  <c r="Y126" i="10"/>
  <c r="Z126" i="10"/>
  <c r="AB126" i="10"/>
  <c r="AA126" i="10"/>
  <c r="AA99" i="10"/>
  <c r="Z99" i="10"/>
  <c r="Y99" i="10"/>
  <c r="AB99" i="10"/>
  <c r="AA56" i="10"/>
  <c r="Z56" i="10"/>
  <c r="Y56" i="10"/>
  <c r="AB56" i="10"/>
  <c r="AB229" i="10"/>
  <c r="AA229" i="10"/>
  <c r="Z229" i="10"/>
  <c r="Y229" i="10"/>
  <c r="Z190" i="10"/>
  <c r="Y190" i="10"/>
  <c r="AA190" i="10"/>
  <c r="AB190" i="10"/>
  <c r="Z418" i="10"/>
  <c r="Y418" i="10"/>
  <c r="AB418" i="10"/>
  <c r="AA418" i="10"/>
  <c r="AB11" i="10"/>
  <c r="AA11" i="10"/>
  <c r="Z11" i="10"/>
  <c r="Y11" i="10"/>
  <c r="AB195" i="10"/>
  <c r="AA195" i="10"/>
  <c r="Z195" i="10"/>
  <c r="Y195" i="10"/>
  <c r="Z382" i="10"/>
  <c r="AB382" i="10"/>
  <c r="AA382" i="10"/>
  <c r="Y382" i="10"/>
  <c r="AB461" i="10"/>
  <c r="AA461" i="10"/>
  <c r="Z461" i="10"/>
  <c r="Y461" i="10"/>
  <c r="Y117" i="10"/>
  <c r="AB117" i="10"/>
  <c r="AA117" i="10"/>
  <c r="Z117" i="10"/>
  <c r="AB315" i="10"/>
  <c r="AA315" i="10"/>
  <c r="Z315" i="10"/>
  <c r="Y315" i="10"/>
  <c r="AB5" i="10"/>
  <c r="AA5" i="10"/>
  <c r="Z5" i="10"/>
  <c r="Y5" i="10"/>
  <c r="AB437" i="10"/>
  <c r="Y437" i="10"/>
  <c r="Z437" i="10"/>
  <c r="AA437" i="10"/>
  <c r="AB346" i="10"/>
  <c r="AA346" i="10"/>
  <c r="Z346" i="10"/>
  <c r="Y346" i="10"/>
  <c r="AB421" i="10"/>
  <c r="AA421" i="10"/>
  <c r="Y421" i="10"/>
  <c r="Z421" i="10"/>
  <c r="AA295" i="10"/>
  <c r="Y295" i="10"/>
  <c r="Z295" i="10"/>
  <c r="AB295" i="10"/>
  <c r="AB131" i="10"/>
  <c r="AA131" i="10"/>
  <c r="Z131" i="10"/>
  <c r="Y131" i="10"/>
  <c r="AA332" i="10"/>
  <c r="Z332" i="10"/>
  <c r="AB332" i="10"/>
  <c r="Y332" i="10"/>
  <c r="AB97" i="10"/>
  <c r="Y97" i="10"/>
  <c r="AA97" i="10"/>
  <c r="Z97" i="10"/>
  <c r="Z265" i="10"/>
  <c r="Y265" i="10"/>
  <c r="AB265" i="10"/>
  <c r="AA265" i="10"/>
  <c r="Y19" i="10"/>
  <c r="AB19" i="10"/>
  <c r="AA19" i="10"/>
  <c r="Z19" i="10"/>
  <c r="AA122" i="10"/>
  <c r="Z122" i="10"/>
  <c r="Y122" i="10"/>
  <c r="AB122" i="10"/>
  <c r="AB136" i="10"/>
  <c r="AA136" i="10"/>
  <c r="Z136" i="10"/>
  <c r="Y136" i="10"/>
  <c r="AA312" i="10"/>
  <c r="Z312" i="10"/>
  <c r="Y312" i="10"/>
  <c r="AB312" i="10"/>
  <c r="AB236" i="10"/>
  <c r="AA236" i="10"/>
  <c r="Z236" i="10"/>
  <c r="Y236" i="10"/>
  <c r="AB171" i="10"/>
  <c r="AA171" i="10"/>
  <c r="Z171" i="10"/>
  <c r="Y171" i="10"/>
  <c r="AB147" i="10"/>
  <c r="AA147" i="10"/>
  <c r="Y147" i="10"/>
  <c r="Z147" i="10"/>
  <c r="Z426" i="10"/>
  <c r="Y426" i="10"/>
  <c r="AA426" i="10"/>
  <c r="AB426" i="10"/>
  <c r="AB187" i="10"/>
  <c r="Y187" i="10"/>
  <c r="AA187" i="10"/>
  <c r="Z187" i="10"/>
  <c r="AA14" i="10"/>
  <c r="Z14" i="10"/>
  <c r="Y14" i="10"/>
  <c r="AB14" i="10"/>
  <c r="AB345" i="10"/>
  <c r="AA345" i="10"/>
  <c r="Z345" i="10"/>
  <c r="Y345" i="10"/>
  <c r="Z278" i="10"/>
  <c r="Y278" i="10"/>
  <c r="AB278" i="10"/>
  <c r="AA278" i="10"/>
  <c r="AA372" i="10"/>
  <c r="Z372" i="10"/>
  <c r="Y372" i="10"/>
  <c r="AB372" i="10"/>
  <c r="AB220" i="10"/>
  <c r="AA220" i="10"/>
  <c r="Y220" i="10"/>
  <c r="Z220" i="10"/>
  <c r="Y201" i="10"/>
  <c r="AB201" i="10"/>
  <c r="Z201" i="10"/>
  <c r="AA201" i="10"/>
  <c r="Z323" i="10"/>
  <c r="Y323" i="10"/>
  <c r="AB323" i="10"/>
  <c r="AA323" i="10"/>
  <c r="AB280" i="10"/>
  <c r="Z280" i="10"/>
  <c r="Y280" i="10"/>
  <c r="AA280" i="10"/>
  <c r="Y414" i="10"/>
  <c r="AB414" i="10"/>
  <c r="AA414" i="10"/>
  <c r="Z414" i="10"/>
  <c r="AB260" i="10"/>
  <c r="Z260" i="10"/>
  <c r="Y260" i="10"/>
  <c r="AA260" i="10"/>
  <c r="AB89" i="10"/>
  <c r="AA89" i="10"/>
  <c r="Y89" i="10"/>
  <c r="Z89" i="10"/>
  <c r="Z184" i="10"/>
  <c r="Y184" i="10"/>
  <c r="AB184" i="10"/>
  <c r="AA184" i="10"/>
  <c r="AA108" i="10"/>
  <c r="Z108" i="10"/>
  <c r="AB108" i="10"/>
  <c r="Y108" i="10"/>
  <c r="AA298" i="10"/>
  <c r="Z298" i="10"/>
  <c r="Y298" i="10"/>
  <c r="AB298" i="10"/>
  <c r="AB464" i="10"/>
  <c r="AA464" i="10"/>
  <c r="Y464" i="10"/>
  <c r="Z464" i="10"/>
  <c r="Y374" i="10"/>
  <c r="AA374" i="10"/>
  <c r="Z374" i="10"/>
  <c r="AB374" i="10"/>
  <c r="AB321" i="10"/>
  <c r="AA321" i="10"/>
  <c r="Y321" i="10"/>
  <c r="Z321" i="10"/>
  <c r="Y354" i="10"/>
  <c r="AA354" i="10"/>
  <c r="AB354" i="10"/>
  <c r="Z354" i="10"/>
  <c r="AB301" i="10"/>
  <c r="AA301" i="10"/>
  <c r="Y301" i="10"/>
  <c r="Z301" i="10"/>
  <c r="Z438" i="10"/>
  <c r="Y438" i="10"/>
  <c r="AB438" i="10"/>
  <c r="AA438" i="10"/>
  <c r="AB441" i="10"/>
  <c r="AA441" i="10"/>
  <c r="Z441" i="10"/>
  <c r="Y441" i="10"/>
  <c r="AB130" i="10"/>
  <c r="AA130" i="10"/>
  <c r="Z130" i="10"/>
  <c r="Y130" i="10"/>
  <c r="Y161" i="10"/>
  <c r="Z161" i="10"/>
  <c r="AA161" i="10"/>
  <c r="AB161" i="10"/>
  <c r="AA199" i="10"/>
  <c r="Z199" i="10"/>
  <c r="AB199" i="10"/>
  <c r="Y199" i="10"/>
  <c r="AA50" i="10"/>
  <c r="Z50" i="10"/>
  <c r="AB50" i="10"/>
  <c r="Y50" i="10"/>
  <c r="AB142" i="10"/>
  <c r="Z142" i="10"/>
  <c r="AA142" i="10"/>
  <c r="Y142" i="10"/>
  <c r="AA141" i="10"/>
  <c r="Z141" i="10"/>
  <c r="Y141" i="10"/>
  <c r="AB141" i="10"/>
  <c r="AB444" i="10"/>
  <c r="AA444" i="10"/>
  <c r="Z444" i="10"/>
  <c r="Y444" i="10"/>
  <c r="AA123" i="10"/>
  <c r="Z123" i="10"/>
  <c r="Y123" i="10"/>
  <c r="AB123" i="10"/>
  <c r="AB150" i="10"/>
  <c r="AA150" i="10"/>
  <c r="Z150" i="10"/>
  <c r="Y150" i="10"/>
  <c r="AB413" i="10"/>
  <c r="Y413" i="10"/>
  <c r="AA413" i="10"/>
  <c r="Z413" i="10"/>
  <c r="Z135" i="10"/>
  <c r="AB135" i="10"/>
  <c r="AA135" i="10"/>
  <c r="Y135" i="10"/>
  <c r="AA328" i="10"/>
  <c r="AB328" i="10"/>
  <c r="Z328" i="10"/>
  <c r="Y328" i="10"/>
  <c r="AB59" i="10"/>
  <c r="AA59" i="10"/>
  <c r="Z59" i="10"/>
  <c r="Y59" i="10"/>
  <c r="Z285" i="10"/>
  <c r="Y285" i="10"/>
  <c r="AA285" i="10"/>
  <c r="AB285" i="10"/>
  <c r="P2" i="10"/>
  <c r="AB77" i="10"/>
  <c r="Y77" i="10"/>
  <c r="AA77" i="10"/>
  <c r="Z77" i="10"/>
  <c r="AB377" i="10"/>
  <c r="Y377" i="10"/>
  <c r="Z377" i="10"/>
  <c r="AA377" i="10"/>
  <c r="AA42" i="10"/>
  <c r="Z42" i="10"/>
  <c r="Y42" i="10"/>
  <c r="AB42" i="10"/>
  <c r="Z210" i="10"/>
  <c r="AA210" i="10"/>
  <c r="AB210" i="10"/>
  <c r="Y210" i="10"/>
  <c r="AB445" i="10"/>
  <c r="AA445" i="10"/>
  <c r="Z445" i="10"/>
  <c r="Y445" i="10"/>
  <c r="AB231" i="10"/>
  <c r="AA231" i="10"/>
  <c r="Z231" i="10"/>
  <c r="Y231" i="10"/>
  <c r="AA271" i="10"/>
  <c r="AB271" i="10"/>
  <c r="Z271" i="10"/>
  <c r="Y271" i="10"/>
  <c r="AA267" i="10"/>
  <c r="Z267" i="10"/>
  <c r="Y267" i="10"/>
  <c r="AB267" i="10"/>
  <c r="AB26" i="10"/>
  <c r="AA26" i="10"/>
  <c r="Z26" i="10"/>
  <c r="Y26" i="10"/>
  <c r="AB417" i="10"/>
  <c r="Y417" i="10"/>
  <c r="AA417" i="10"/>
  <c r="Z417" i="10"/>
  <c r="AA404" i="10"/>
  <c r="AB404" i="10"/>
  <c r="Z404" i="10"/>
  <c r="Y404" i="10"/>
  <c r="Z403" i="10"/>
  <c r="Y403" i="10"/>
  <c r="AB403" i="10"/>
  <c r="AA403" i="10"/>
  <c r="Y406" i="10"/>
  <c r="AA406" i="10"/>
  <c r="Z406" i="10"/>
  <c r="AB406" i="10"/>
  <c r="AA245" i="10"/>
  <c r="Y245" i="10"/>
  <c r="AB245" i="10"/>
  <c r="Z245" i="10"/>
  <c r="Z378" i="10"/>
  <c r="Y378" i="10"/>
  <c r="AB378" i="10"/>
  <c r="AA378" i="10"/>
  <c r="AB433" i="10"/>
  <c r="Y433" i="10"/>
  <c r="Z433" i="10"/>
  <c r="AA433" i="10"/>
  <c r="AA306" i="10"/>
  <c r="Z306" i="10"/>
  <c r="AB306" i="10"/>
  <c r="Y306" i="10"/>
  <c r="AB440" i="10"/>
  <c r="Z440" i="10"/>
  <c r="AA440" i="10"/>
  <c r="Y440" i="10"/>
  <c r="AB385" i="10"/>
  <c r="Y385" i="10"/>
  <c r="AA385" i="10"/>
  <c r="Z385" i="10"/>
  <c r="Z212" i="10"/>
  <c r="AB212" i="10"/>
  <c r="AA212" i="10"/>
  <c r="Y212" i="10"/>
  <c r="Z51" i="10"/>
  <c r="AB51" i="10"/>
  <c r="AA51" i="10"/>
  <c r="Y51" i="10"/>
  <c r="AB137" i="10"/>
  <c r="AA137" i="10"/>
  <c r="Z137" i="10"/>
  <c r="Y137" i="10"/>
  <c r="AA36" i="10"/>
  <c r="Z36" i="10"/>
  <c r="Y36" i="10"/>
  <c r="AB36" i="10"/>
  <c r="AB53" i="10"/>
  <c r="AA53" i="10"/>
  <c r="Z53" i="10"/>
  <c r="Y53" i="10"/>
  <c r="Z282" i="10"/>
  <c r="AA282" i="10"/>
  <c r="Y282" i="10"/>
  <c r="AB282" i="10"/>
  <c r="S16" i="10" l="1"/>
  <c r="R17" i="10"/>
  <c r="S17" i="10"/>
  <c r="R16" i="10"/>
  <c r="T24" i="10" l="1"/>
  <c r="T25" i="10"/>
  <c r="T18" i="10"/>
  <c r="S18" i="10"/>
  <c r="T16" i="10"/>
  <c r="T23" i="10"/>
  <c r="T17" i="10"/>
  <c r="R18" i="10"/>
  <c r="T26" i="10" l="1"/>
  <c r="J11" i="8" l="1"/>
  <c r="M11" i="8"/>
  <c r="N11" i="8" s="1"/>
  <c r="O11" i="8" s="1"/>
  <c r="D6" i="8"/>
  <c r="E6" i="8" s="1"/>
  <c r="F6" i="8" s="1"/>
  <c r="G6" i="8" s="1"/>
  <c r="D7" i="8"/>
  <c r="E7" i="8" s="1"/>
  <c r="F7" i="8" s="1"/>
  <c r="G7" i="8" s="1"/>
  <c r="D8" i="8"/>
  <c r="E8" i="8" s="1"/>
  <c r="F8" i="8" s="1"/>
  <c r="G8" i="8" s="1"/>
  <c r="D9" i="8"/>
  <c r="E9" i="8" s="1"/>
  <c r="F9" i="8" s="1"/>
  <c r="G9" i="8" s="1"/>
  <c r="D10" i="8"/>
  <c r="E10" i="8" s="1"/>
  <c r="F10" i="8" s="1"/>
  <c r="G10" i="8" s="1"/>
  <c r="D11" i="8"/>
  <c r="E11" i="8" s="1"/>
  <c r="F11" i="8" s="1"/>
  <c r="G11" i="8" s="1"/>
  <c r="D12" i="8"/>
  <c r="E12" i="8" s="1"/>
  <c r="F12" i="8" s="1"/>
  <c r="G12" i="8" s="1"/>
  <c r="D13" i="8"/>
  <c r="E13" i="8" s="1"/>
  <c r="F13" i="8" s="1"/>
  <c r="G13" i="8" s="1"/>
  <c r="D14" i="8"/>
  <c r="E14" i="8" s="1"/>
  <c r="F14" i="8" s="1"/>
  <c r="G14" i="8" s="1"/>
  <c r="D15" i="8"/>
  <c r="E15" i="8" s="1"/>
  <c r="F15" i="8" s="1"/>
  <c r="G15" i="8" s="1"/>
  <c r="D16" i="8"/>
  <c r="E16" i="8" s="1"/>
  <c r="F16" i="8" s="1"/>
  <c r="G16" i="8" s="1"/>
  <c r="D17" i="8"/>
  <c r="E17" i="8" s="1"/>
  <c r="F17" i="8" s="1"/>
  <c r="G17" i="8" s="1"/>
  <c r="D18" i="8"/>
  <c r="E18" i="8" s="1"/>
  <c r="F18" i="8" s="1"/>
  <c r="G18" i="8" s="1"/>
  <c r="D19" i="8"/>
  <c r="E19" i="8" s="1"/>
  <c r="F19" i="8" s="1"/>
  <c r="G19" i="8" s="1"/>
  <c r="D20" i="8"/>
  <c r="E20" i="8" s="1"/>
  <c r="F20" i="8" s="1"/>
  <c r="G20" i="8" s="1"/>
  <c r="D21" i="8"/>
  <c r="E21" i="8" s="1"/>
  <c r="F21" i="8" s="1"/>
  <c r="G21" i="8" s="1"/>
  <c r="D22" i="8"/>
  <c r="E22" i="8" s="1"/>
  <c r="F22" i="8" s="1"/>
  <c r="G22" i="8" s="1"/>
  <c r="D23" i="8"/>
  <c r="E23" i="8" s="1"/>
  <c r="F23" i="8" s="1"/>
  <c r="G23" i="8" s="1"/>
  <c r="D24" i="8"/>
  <c r="E24" i="8" s="1"/>
  <c r="F24" i="8" s="1"/>
  <c r="G24" i="8" s="1"/>
  <c r="D25" i="8"/>
  <c r="E25" i="8" s="1"/>
  <c r="F25" i="8" s="1"/>
  <c r="G25" i="8" s="1"/>
  <c r="D26" i="8"/>
  <c r="E26" i="8" s="1"/>
  <c r="F26" i="8" s="1"/>
  <c r="G26" i="8" s="1"/>
  <c r="D27" i="8"/>
  <c r="E27" i="8" s="1"/>
  <c r="F27" i="8" s="1"/>
  <c r="G27" i="8" s="1"/>
  <c r="D28" i="8"/>
  <c r="E28" i="8" s="1"/>
  <c r="F28" i="8" s="1"/>
  <c r="G28" i="8" s="1"/>
  <c r="D29" i="8"/>
  <c r="E29" i="8" s="1"/>
  <c r="F29" i="8" s="1"/>
  <c r="G29" i="8" s="1"/>
  <c r="D30" i="8"/>
  <c r="E30" i="8" s="1"/>
  <c r="F30" i="8" s="1"/>
  <c r="G30" i="8" s="1"/>
  <c r="D31" i="8"/>
  <c r="E31" i="8" s="1"/>
  <c r="F31" i="8" s="1"/>
  <c r="G31" i="8" s="1"/>
  <c r="D32" i="8"/>
  <c r="E32" i="8" s="1"/>
  <c r="F32" i="8" s="1"/>
  <c r="G32" i="8" s="1"/>
  <c r="D33" i="8"/>
  <c r="E33" i="8" s="1"/>
  <c r="F33" i="8" s="1"/>
  <c r="G33" i="8" s="1"/>
  <c r="D34" i="8"/>
  <c r="E34" i="8" s="1"/>
  <c r="F34" i="8" s="1"/>
  <c r="G34" i="8" s="1"/>
  <c r="D5" i="8"/>
  <c r="E5" i="8" s="1"/>
  <c r="F5" i="8" s="1"/>
  <c r="G5" i="8" s="1"/>
  <c r="L7" i="8"/>
  <c r="L6" i="8"/>
  <c r="L5" i="8"/>
  <c r="O331" i="7"/>
  <c r="O332" i="7"/>
  <c r="O333" i="7"/>
  <c r="O334" i="7"/>
  <c r="O335" i="7"/>
  <c r="O336" i="7"/>
  <c r="O337" i="7"/>
  <c r="O338" i="7"/>
  <c r="O339" i="7"/>
  <c r="O340" i="7"/>
  <c r="O341" i="7"/>
  <c r="O342" i="7"/>
  <c r="O343" i="7"/>
  <c r="O344" i="7"/>
  <c r="O345" i="7"/>
  <c r="O346" i="7"/>
  <c r="O347" i="7"/>
  <c r="O348" i="7"/>
  <c r="O349" i="7"/>
  <c r="O350" i="7"/>
  <c r="O351" i="7"/>
  <c r="O352" i="7"/>
  <c r="O353" i="7"/>
  <c r="M331" i="7"/>
  <c r="M332" i="7"/>
  <c r="M333" i="7"/>
  <c r="M334" i="7"/>
  <c r="M335" i="7"/>
  <c r="M336" i="7"/>
  <c r="M337" i="7"/>
  <c r="M338" i="7"/>
  <c r="M339" i="7"/>
  <c r="M340" i="7"/>
  <c r="M341" i="7"/>
  <c r="M342" i="7"/>
  <c r="M343" i="7"/>
  <c r="M344" i="7"/>
  <c r="M345" i="7"/>
  <c r="M346" i="7"/>
  <c r="M347" i="7"/>
  <c r="M348" i="7"/>
  <c r="M349" i="7"/>
  <c r="M350" i="7"/>
  <c r="M351" i="7"/>
  <c r="M352" i="7"/>
  <c r="M353" i="7"/>
  <c r="K331" i="7"/>
  <c r="K332" i="7"/>
  <c r="K333" i="7"/>
  <c r="K334" i="7"/>
  <c r="K335" i="7"/>
  <c r="K336" i="7"/>
  <c r="K337" i="7"/>
  <c r="K338" i="7"/>
  <c r="K339" i="7"/>
  <c r="K340" i="7"/>
  <c r="K341" i="7"/>
  <c r="K342" i="7"/>
  <c r="K343" i="7"/>
  <c r="K344" i="7"/>
  <c r="K345" i="7"/>
  <c r="K346" i="7"/>
  <c r="K347" i="7"/>
  <c r="K348" i="7"/>
  <c r="K349" i="7"/>
  <c r="K350" i="7"/>
  <c r="K351" i="7"/>
  <c r="K352" i="7"/>
  <c r="K353" i="7"/>
  <c r="I331" i="7"/>
  <c r="I332" i="7"/>
  <c r="I333" i="7"/>
  <c r="I334" i="7"/>
  <c r="I335" i="7"/>
  <c r="I336" i="7"/>
  <c r="I337" i="7"/>
  <c r="I338" i="7"/>
  <c r="I339" i="7"/>
  <c r="I340" i="7"/>
  <c r="I341" i="7"/>
  <c r="I342" i="7"/>
  <c r="I343" i="7"/>
  <c r="I344" i="7"/>
  <c r="I345" i="7"/>
  <c r="I346" i="7"/>
  <c r="I347" i="7"/>
  <c r="I348" i="7"/>
  <c r="I349" i="7"/>
  <c r="I350" i="7"/>
  <c r="I351" i="7"/>
  <c r="I352" i="7"/>
  <c r="I353" i="7"/>
  <c r="G331" i="7"/>
  <c r="G332" i="7"/>
  <c r="G333" i="7"/>
  <c r="G334" i="7"/>
  <c r="G335" i="7"/>
  <c r="G336" i="7"/>
  <c r="G337" i="7"/>
  <c r="G338" i="7"/>
  <c r="G339" i="7"/>
  <c r="G340" i="7"/>
  <c r="G341" i="7"/>
  <c r="G342" i="7"/>
  <c r="G343" i="7"/>
  <c r="G344" i="7"/>
  <c r="G345" i="7"/>
  <c r="G346" i="7"/>
  <c r="G347" i="7"/>
  <c r="G348" i="7"/>
  <c r="G349" i="7"/>
  <c r="G350" i="7"/>
  <c r="G351" i="7"/>
  <c r="G352" i="7"/>
  <c r="G353" i="7"/>
  <c r="E331" i="7"/>
  <c r="E332" i="7"/>
  <c r="E333" i="7"/>
  <c r="E334" i="7"/>
  <c r="E335" i="7"/>
  <c r="E336" i="7"/>
  <c r="E337" i="7"/>
  <c r="E338" i="7"/>
  <c r="E339" i="7"/>
  <c r="E340" i="7"/>
  <c r="E341" i="7"/>
  <c r="E342" i="7"/>
  <c r="E343" i="7"/>
  <c r="E344" i="7"/>
  <c r="E345" i="7"/>
  <c r="E346" i="7"/>
  <c r="E347" i="7"/>
  <c r="E348" i="7"/>
  <c r="E349" i="7"/>
  <c r="E350" i="7"/>
  <c r="E351" i="7"/>
  <c r="E352" i="7"/>
  <c r="E353" i="7"/>
  <c r="O330" i="7"/>
  <c r="M330" i="7"/>
  <c r="K330" i="7"/>
  <c r="I330" i="7"/>
  <c r="G330" i="7"/>
  <c r="E330" i="7"/>
  <c r="O295" i="7"/>
  <c r="O296" i="7"/>
  <c r="O297" i="7"/>
  <c r="O298" i="7"/>
  <c r="O299" i="7"/>
  <c r="O300" i="7"/>
  <c r="O301" i="7"/>
  <c r="O302" i="7"/>
  <c r="O303" i="7"/>
  <c r="O304" i="7"/>
  <c r="O305" i="7"/>
  <c r="O306" i="7"/>
  <c r="O307" i="7"/>
  <c r="O308" i="7"/>
  <c r="O309" i="7"/>
  <c r="O310" i="7"/>
  <c r="O311" i="7"/>
  <c r="O312" i="7"/>
  <c r="O313" i="7"/>
  <c r="O314" i="7"/>
  <c r="O315" i="7"/>
  <c r="O316" i="7"/>
  <c r="O317" i="7"/>
  <c r="M295" i="7"/>
  <c r="M296" i="7"/>
  <c r="M297" i="7"/>
  <c r="M298" i="7"/>
  <c r="M299" i="7"/>
  <c r="M300" i="7"/>
  <c r="M301" i="7"/>
  <c r="M302" i="7"/>
  <c r="M303" i="7"/>
  <c r="M304" i="7"/>
  <c r="M305" i="7"/>
  <c r="M306" i="7"/>
  <c r="M307" i="7"/>
  <c r="M308" i="7"/>
  <c r="M309" i="7"/>
  <c r="M310" i="7"/>
  <c r="M311" i="7"/>
  <c r="M312" i="7"/>
  <c r="M313" i="7"/>
  <c r="M314" i="7"/>
  <c r="M315" i="7"/>
  <c r="M316" i="7"/>
  <c r="M317" i="7"/>
  <c r="K295" i="7"/>
  <c r="K296" i="7"/>
  <c r="K297" i="7"/>
  <c r="K298" i="7"/>
  <c r="K299" i="7"/>
  <c r="K300" i="7"/>
  <c r="K301" i="7"/>
  <c r="K302" i="7"/>
  <c r="K303" i="7"/>
  <c r="K304" i="7"/>
  <c r="K305" i="7"/>
  <c r="K306" i="7"/>
  <c r="K307" i="7"/>
  <c r="K308" i="7"/>
  <c r="K309" i="7"/>
  <c r="K310" i="7"/>
  <c r="K311" i="7"/>
  <c r="K312" i="7"/>
  <c r="K313" i="7"/>
  <c r="K314" i="7"/>
  <c r="K315" i="7"/>
  <c r="K316" i="7"/>
  <c r="K317" i="7"/>
  <c r="O294" i="7"/>
  <c r="M294" i="7"/>
  <c r="K294" i="7"/>
  <c r="O259" i="7"/>
  <c r="O260" i="7"/>
  <c r="O261" i="7"/>
  <c r="O262" i="7"/>
  <c r="O263" i="7"/>
  <c r="O264" i="7"/>
  <c r="O265" i="7"/>
  <c r="O266" i="7"/>
  <c r="O267" i="7"/>
  <c r="O268" i="7"/>
  <c r="O269" i="7"/>
  <c r="O270" i="7"/>
  <c r="O271" i="7"/>
  <c r="O272" i="7"/>
  <c r="O273" i="7"/>
  <c r="O274" i="7"/>
  <c r="O275" i="7"/>
  <c r="O276" i="7"/>
  <c r="O277" i="7"/>
  <c r="O278" i="7"/>
  <c r="O279" i="7"/>
  <c r="O280" i="7"/>
  <c r="O281" i="7"/>
  <c r="O258" i="7"/>
  <c r="M259" i="7"/>
  <c r="M260" i="7"/>
  <c r="M261" i="7"/>
  <c r="M262" i="7"/>
  <c r="M263" i="7"/>
  <c r="M264" i="7"/>
  <c r="M265" i="7"/>
  <c r="M266" i="7"/>
  <c r="M267" i="7"/>
  <c r="M268" i="7"/>
  <c r="M269" i="7"/>
  <c r="M270" i="7"/>
  <c r="M271" i="7"/>
  <c r="M272" i="7"/>
  <c r="M273" i="7"/>
  <c r="M274" i="7"/>
  <c r="M275" i="7"/>
  <c r="M276" i="7"/>
  <c r="M277" i="7"/>
  <c r="M278" i="7"/>
  <c r="M279" i="7"/>
  <c r="M280" i="7"/>
  <c r="M281" i="7"/>
  <c r="K259" i="7"/>
  <c r="K260" i="7"/>
  <c r="K261" i="7"/>
  <c r="K262" i="7"/>
  <c r="K263" i="7"/>
  <c r="K264" i="7"/>
  <c r="K265" i="7"/>
  <c r="K266" i="7"/>
  <c r="K267" i="7"/>
  <c r="K268" i="7"/>
  <c r="K269" i="7"/>
  <c r="K270" i="7"/>
  <c r="K271" i="7"/>
  <c r="K272" i="7"/>
  <c r="K273" i="7"/>
  <c r="K274" i="7"/>
  <c r="K275" i="7"/>
  <c r="K276" i="7"/>
  <c r="K277" i="7"/>
  <c r="K278" i="7"/>
  <c r="K279" i="7"/>
  <c r="K280" i="7"/>
  <c r="K281" i="7"/>
  <c r="I259" i="7"/>
  <c r="I260" i="7"/>
  <c r="I261" i="7"/>
  <c r="I262" i="7"/>
  <c r="I263" i="7"/>
  <c r="I264" i="7"/>
  <c r="I265" i="7"/>
  <c r="I266" i="7"/>
  <c r="I267" i="7"/>
  <c r="I268" i="7"/>
  <c r="I269" i="7"/>
  <c r="I270" i="7"/>
  <c r="I271" i="7"/>
  <c r="I272" i="7"/>
  <c r="I273" i="7"/>
  <c r="I274" i="7"/>
  <c r="I275" i="7"/>
  <c r="I276" i="7"/>
  <c r="I277" i="7"/>
  <c r="I278" i="7"/>
  <c r="I279" i="7"/>
  <c r="I280" i="7"/>
  <c r="I281" i="7"/>
  <c r="G259" i="7"/>
  <c r="G260" i="7"/>
  <c r="G261" i="7"/>
  <c r="G262" i="7"/>
  <c r="G263" i="7"/>
  <c r="G264" i="7"/>
  <c r="G265" i="7"/>
  <c r="G266" i="7"/>
  <c r="G267" i="7"/>
  <c r="G268" i="7"/>
  <c r="G269" i="7"/>
  <c r="G270" i="7"/>
  <c r="G271" i="7"/>
  <c r="G272" i="7"/>
  <c r="G273" i="7"/>
  <c r="G274" i="7"/>
  <c r="G275" i="7"/>
  <c r="G276" i="7"/>
  <c r="G277" i="7"/>
  <c r="G278" i="7"/>
  <c r="G279" i="7"/>
  <c r="G280" i="7"/>
  <c r="G281" i="7"/>
  <c r="E259" i="7"/>
  <c r="E260" i="7"/>
  <c r="E261" i="7"/>
  <c r="E262" i="7"/>
  <c r="E263" i="7"/>
  <c r="E264" i="7"/>
  <c r="E265" i="7"/>
  <c r="E266" i="7"/>
  <c r="E267" i="7"/>
  <c r="E268" i="7"/>
  <c r="E269" i="7"/>
  <c r="E270" i="7"/>
  <c r="E271" i="7"/>
  <c r="E272" i="7"/>
  <c r="E273" i="7"/>
  <c r="E274" i="7"/>
  <c r="E275" i="7"/>
  <c r="E276" i="7"/>
  <c r="E277" i="7"/>
  <c r="E278" i="7"/>
  <c r="E279" i="7"/>
  <c r="E280" i="7"/>
  <c r="E281" i="7"/>
  <c r="M258" i="7"/>
  <c r="K258" i="7"/>
  <c r="I258" i="7"/>
  <c r="G258" i="7"/>
  <c r="E258" i="7"/>
  <c r="I295" i="7"/>
  <c r="I296" i="7"/>
  <c r="I297" i="7"/>
  <c r="I298" i="7"/>
  <c r="I299" i="7"/>
  <c r="I300" i="7"/>
  <c r="I301" i="7"/>
  <c r="I302" i="7"/>
  <c r="I303" i="7"/>
  <c r="I304" i="7"/>
  <c r="I305" i="7"/>
  <c r="I306" i="7"/>
  <c r="I307" i="7"/>
  <c r="I308" i="7"/>
  <c r="I309" i="7"/>
  <c r="I310" i="7"/>
  <c r="I311" i="7"/>
  <c r="I312" i="7"/>
  <c r="I313" i="7"/>
  <c r="I314" i="7"/>
  <c r="I315" i="7"/>
  <c r="I316" i="7"/>
  <c r="I317" i="7"/>
  <c r="G295" i="7"/>
  <c r="G296" i="7"/>
  <c r="G297" i="7"/>
  <c r="G298" i="7"/>
  <c r="G299" i="7"/>
  <c r="G300" i="7"/>
  <c r="G301" i="7"/>
  <c r="G302" i="7"/>
  <c r="G303" i="7"/>
  <c r="G304" i="7"/>
  <c r="G305" i="7"/>
  <c r="G306" i="7"/>
  <c r="G307" i="7"/>
  <c r="G308" i="7"/>
  <c r="G309" i="7"/>
  <c r="G310" i="7"/>
  <c r="G311" i="7"/>
  <c r="G312" i="7"/>
  <c r="G313" i="7"/>
  <c r="G314" i="7"/>
  <c r="G315" i="7"/>
  <c r="G316" i="7"/>
  <c r="G317" i="7"/>
  <c r="E295" i="7"/>
  <c r="E296" i="7"/>
  <c r="E297" i="7"/>
  <c r="E298" i="7"/>
  <c r="E299" i="7"/>
  <c r="E300" i="7"/>
  <c r="E301" i="7"/>
  <c r="E302" i="7"/>
  <c r="E303" i="7"/>
  <c r="E304" i="7"/>
  <c r="E305" i="7"/>
  <c r="E306" i="7"/>
  <c r="E307" i="7"/>
  <c r="E308" i="7"/>
  <c r="E309" i="7"/>
  <c r="E310" i="7"/>
  <c r="E311" i="7"/>
  <c r="E312" i="7"/>
  <c r="E313" i="7"/>
  <c r="E314" i="7"/>
  <c r="E315" i="7"/>
  <c r="E316" i="7"/>
  <c r="E317" i="7"/>
  <c r="I294" i="7"/>
  <c r="G294" i="7"/>
  <c r="E294" i="7"/>
  <c r="O223" i="7"/>
  <c r="O224" i="7"/>
  <c r="O225" i="7"/>
  <c r="O226" i="7"/>
  <c r="O227" i="7"/>
  <c r="O228" i="7"/>
  <c r="O229" i="7"/>
  <c r="O230" i="7"/>
  <c r="O231" i="7"/>
  <c r="O232" i="7"/>
  <c r="O233" i="7"/>
  <c r="O234" i="7"/>
  <c r="O235" i="7"/>
  <c r="O236" i="7"/>
  <c r="O237" i="7"/>
  <c r="O238" i="7"/>
  <c r="O239" i="7"/>
  <c r="O240" i="7"/>
  <c r="O241" i="7"/>
  <c r="O242" i="7"/>
  <c r="O243" i="7"/>
  <c r="O244" i="7"/>
  <c r="O245" i="7"/>
  <c r="M223" i="7"/>
  <c r="M224" i="7"/>
  <c r="M225" i="7"/>
  <c r="M226" i="7"/>
  <c r="M227" i="7"/>
  <c r="M228" i="7"/>
  <c r="M229" i="7"/>
  <c r="M230" i="7"/>
  <c r="M231" i="7"/>
  <c r="M232" i="7"/>
  <c r="M233" i="7"/>
  <c r="M234" i="7"/>
  <c r="M235" i="7"/>
  <c r="M236" i="7"/>
  <c r="M237" i="7"/>
  <c r="M238" i="7"/>
  <c r="M239" i="7"/>
  <c r="M240" i="7"/>
  <c r="M241" i="7"/>
  <c r="M242" i="7"/>
  <c r="M243" i="7"/>
  <c r="M244" i="7"/>
  <c r="M245" i="7"/>
  <c r="K223" i="7"/>
  <c r="K224" i="7"/>
  <c r="K225" i="7"/>
  <c r="K226" i="7"/>
  <c r="K227" i="7"/>
  <c r="K228" i="7"/>
  <c r="K229" i="7"/>
  <c r="K230" i="7"/>
  <c r="K231" i="7"/>
  <c r="K232" i="7"/>
  <c r="K233" i="7"/>
  <c r="K234" i="7"/>
  <c r="K235" i="7"/>
  <c r="K236" i="7"/>
  <c r="K237" i="7"/>
  <c r="K238" i="7"/>
  <c r="K239" i="7"/>
  <c r="K240" i="7"/>
  <c r="K241" i="7"/>
  <c r="K242" i="7"/>
  <c r="K243" i="7"/>
  <c r="K244" i="7"/>
  <c r="K245" i="7"/>
  <c r="I223" i="7"/>
  <c r="I224" i="7"/>
  <c r="I225" i="7"/>
  <c r="I226" i="7"/>
  <c r="I227" i="7"/>
  <c r="I228" i="7"/>
  <c r="I229" i="7"/>
  <c r="I230" i="7"/>
  <c r="I231" i="7"/>
  <c r="I232" i="7"/>
  <c r="I233" i="7"/>
  <c r="I234" i="7"/>
  <c r="I235" i="7"/>
  <c r="I236" i="7"/>
  <c r="I237" i="7"/>
  <c r="I238" i="7"/>
  <c r="I239" i="7"/>
  <c r="I240" i="7"/>
  <c r="I241" i="7"/>
  <c r="I242" i="7"/>
  <c r="I243" i="7"/>
  <c r="I244" i="7"/>
  <c r="I245" i="7"/>
  <c r="G223" i="7"/>
  <c r="G224" i="7"/>
  <c r="G225" i="7"/>
  <c r="G226" i="7"/>
  <c r="G227" i="7"/>
  <c r="G228" i="7"/>
  <c r="G229" i="7"/>
  <c r="G230" i="7"/>
  <c r="G231" i="7"/>
  <c r="G232" i="7"/>
  <c r="G233" i="7"/>
  <c r="G234" i="7"/>
  <c r="G235" i="7"/>
  <c r="G236" i="7"/>
  <c r="G237" i="7"/>
  <c r="G238" i="7"/>
  <c r="G239" i="7"/>
  <c r="G240" i="7"/>
  <c r="G241" i="7"/>
  <c r="G242" i="7"/>
  <c r="G243" i="7"/>
  <c r="G244" i="7"/>
  <c r="G245" i="7"/>
  <c r="O222" i="7"/>
  <c r="M222" i="7"/>
  <c r="K222" i="7"/>
  <c r="I222" i="7"/>
  <c r="G222" i="7"/>
  <c r="E223" i="7"/>
  <c r="E224" i="7"/>
  <c r="E225" i="7"/>
  <c r="E226" i="7"/>
  <c r="E227" i="7"/>
  <c r="E228" i="7"/>
  <c r="E229" i="7"/>
  <c r="E230" i="7"/>
  <c r="E231" i="7"/>
  <c r="E232" i="7"/>
  <c r="E233" i="7"/>
  <c r="E234" i="7"/>
  <c r="E235" i="7"/>
  <c r="E236" i="7"/>
  <c r="E237" i="7"/>
  <c r="E238" i="7"/>
  <c r="E239" i="7"/>
  <c r="E240" i="7"/>
  <c r="E241" i="7"/>
  <c r="E242" i="7"/>
  <c r="E243" i="7"/>
  <c r="E244" i="7"/>
  <c r="E245" i="7"/>
  <c r="E222" i="7"/>
  <c r="O187" i="7"/>
  <c r="O188" i="7"/>
  <c r="O189" i="7"/>
  <c r="O190" i="7"/>
  <c r="O191" i="7"/>
  <c r="O192" i="7"/>
  <c r="O193" i="7"/>
  <c r="O194" i="7"/>
  <c r="O195" i="7"/>
  <c r="O196" i="7"/>
  <c r="O197" i="7"/>
  <c r="O198" i="7"/>
  <c r="O199" i="7"/>
  <c r="O200" i="7"/>
  <c r="O201" i="7"/>
  <c r="O202" i="7"/>
  <c r="O203" i="7"/>
  <c r="O204" i="7"/>
  <c r="O205" i="7"/>
  <c r="O206" i="7"/>
  <c r="O207" i="7"/>
  <c r="O208" i="7"/>
  <c r="O209" i="7"/>
  <c r="M187" i="7"/>
  <c r="M188" i="7"/>
  <c r="M189" i="7"/>
  <c r="M190" i="7"/>
  <c r="M191" i="7"/>
  <c r="M192" i="7"/>
  <c r="M193" i="7"/>
  <c r="M194" i="7"/>
  <c r="M195" i="7"/>
  <c r="M196" i="7"/>
  <c r="M197" i="7"/>
  <c r="M198" i="7"/>
  <c r="M199" i="7"/>
  <c r="M200" i="7"/>
  <c r="M201" i="7"/>
  <c r="M202" i="7"/>
  <c r="M203" i="7"/>
  <c r="M204" i="7"/>
  <c r="M205" i="7"/>
  <c r="M206" i="7"/>
  <c r="M207" i="7"/>
  <c r="M208" i="7"/>
  <c r="M209" i="7"/>
  <c r="K187" i="7"/>
  <c r="K188" i="7"/>
  <c r="K189" i="7"/>
  <c r="K190" i="7"/>
  <c r="K191" i="7"/>
  <c r="K192" i="7"/>
  <c r="K193" i="7"/>
  <c r="K194" i="7"/>
  <c r="K195" i="7"/>
  <c r="K196" i="7"/>
  <c r="K197" i="7"/>
  <c r="K198" i="7"/>
  <c r="K199" i="7"/>
  <c r="K200" i="7"/>
  <c r="K201" i="7"/>
  <c r="K202" i="7"/>
  <c r="K203" i="7"/>
  <c r="K204" i="7"/>
  <c r="K205" i="7"/>
  <c r="K206" i="7"/>
  <c r="K207" i="7"/>
  <c r="K208" i="7"/>
  <c r="K209" i="7"/>
  <c r="O186" i="7"/>
  <c r="M186" i="7"/>
  <c r="K186" i="7"/>
  <c r="I187" i="7"/>
  <c r="I188" i="7"/>
  <c r="I189" i="7"/>
  <c r="I190" i="7"/>
  <c r="I191" i="7"/>
  <c r="I192" i="7"/>
  <c r="I193" i="7"/>
  <c r="I194" i="7"/>
  <c r="I195" i="7"/>
  <c r="I196" i="7"/>
  <c r="I197" i="7"/>
  <c r="I198" i="7"/>
  <c r="I199" i="7"/>
  <c r="I200" i="7"/>
  <c r="I201" i="7"/>
  <c r="I202" i="7"/>
  <c r="I203" i="7"/>
  <c r="I204" i="7"/>
  <c r="I205" i="7"/>
  <c r="I206" i="7"/>
  <c r="I207" i="7"/>
  <c r="I208" i="7"/>
  <c r="I209" i="7"/>
  <c r="I186" i="7"/>
  <c r="G187" i="7"/>
  <c r="G188" i="7"/>
  <c r="G189" i="7"/>
  <c r="G190" i="7"/>
  <c r="G191" i="7"/>
  <c r="G192" i="7"/>
  <c r="G193" i="7"/>
  <c r="G194" i="7"/>
  <c r="G195" i="7"/>
  <c r="G196" i="7"/>
  <c r="G197" i="7"/>
  <c r="G198" i="7"/>
  <c r="G199" i="7"/>
  <c r="G200" i="7"/>
  <c r="G201" i="7"/>
  <c r="G202" i="7"/>
  <c r="G203" i="7"/>
  <c r="G204" i="7"/>
  <c r="G205" i="7"/>
  <c r="G206" i="7"/>
  <c r="G207" i="7"/>
  <c r="G208" i="7"/>
  <c r="G209" i="7"/>
  <c r="G186" i="7"/>
  <c r="E186" i="7"/>
  <c r="E187" i="7"/>
  <c r="E188" i="7"/>
  <c r="E189" i="7"/>
  <c r="E190" i="7"/>
  <c r="E191" i="7"/>
  <c r="E192" i="7"/>
  <c r="E193" i="7"/>
  <c r="E194" i="7"/>
  <c r="E195" i="7"/>
  <c r="E196" i="7"/>
  <c r="E197" i="7"/>
  <c r="E198" i="7"/>
  <c r="E199" i="7"/>
  <c r="E200" i="7"/>
  <c r="E201" i="7"/>
  <c r="E202" i="7"/>
  <c r="E203" i="7"/>
  <c r="E204" i="7"/>
  <c r="E205" i="7"/>
  <c r="E206" i="7"/>
  <c r="E207" i="7"/>
  <c r="E208" i="7"/>
  <c r="E209" i="7"/>
  <c r="H5" i="8" l="1"/>
  <c r="P309" i="7"/>
  <c r="L202" i="7"/>
  <c r="J349" i="7"/>
  <c r="N205" i="7"/>
  <c r="P271" i="7"/>
  <c r="N303" i="7"/>
  <c r="N202" i="7"/>
  <c r="N304" i="7"/>
  <c r="N302" i="7"/>
  <c r="N340" i="7"/>
  <c r="P272" i="7"/>
  <c r="L334" i="7"/>
  <c r="F295" i="7"/>
  <c r="L279" i="7"/>
  <c r="H344" i="7"/>
  <c r="H343" i="7"/>
  <c r="H342" i="7"/>
  <c r="P308" i="7"/>
  <c r="P347" i="7"/>
  <c r="N241" i="7"/>
  <c r="P348" i="7"/>
  <c r="N272" i="7"/>
  <c r="L280" i="7"/>
  <c r="F233" i="7"/>
  <c r="L301" i="7"/>
  <c r="P346" i="7"/>
  <c r="J206" i="7"/>
  <c r="J273" i="7"/>
  <c r="J348" i="7"/>
  <c r="P276" i="7"/>
  <c r="P273" i="7"/>
  <c r="L335" i="7"/>
  <c r="J350" i="7"/>
  <c r="H223" i="7"/>
  <c r="F232" i="7"/>
  <c r="F231" i="7"/>
  <c r="F337" i="7"/>
  <c r="F336" i="7"/>
  <c r="P310" i="7"/>
  <c r="N342" i="7"/>
  <c r="N206" i="7"/>
  <c r="P192" i="7"/>
  <c r="J304" i="7"/>
  <c r="F276" i="7"/>
  <c r="N273" i="7"/>
  <c r="P277" i="7"/>
  <c r="L302" i="7"/>
  <c r="H242" i="7"/>
  <c r="P307" i="7"/>
  <c r="J272" i="7"/>
  <c r="N335" i="7"/>
  <c r="P341" i="7"/>
  <c r="J209" i="7"/>
  <c r="J189" i="7"/>
  <c r="F310" i="7"/>
  <c r="P270" i="7"/>
  <c r="L315" i="7"/>
  <c r="N334" i="7"/>
  <c r="P340" i="7"/>
  <c r="L300" i="7"/>
  <c r="N269" i="7"/>
  <c r="N200" i="7"/>
  <c r="L341" i="7"/>
  <c r="F335" i="7"/>
  <c r="H271" i="7"/>
  <c r="L348" i="7"/>
  <c r="N353" i="7"/>
  <c r="N333" i="7"/>
  <c r="P339" i="7"/>
  <c r="L194" i="7"/>
  <c r="P189" i="7"/>
  <c r="F243" i="7"/>
  <c r="F223" i="7"/>
  <c r="H235" i="7"/>
  <c r="H270" i="7"/>
  <c r="H335" i="7"/>
  <c r="J341" i="7"/>
  <c r="L347" i="7"/>
  <c r="N352" i="7"/>
  <c r="N332" i="7"/>
  <c r="P338" i="7"/>
  <c r="N201" i="7"/>
  <c r="H245" i="7"/>
  <c r="L353" i="7"/>
  <c r="L263" i="7"/>
  <c r="N203" i="7"/>
  <c r="F234" i="7"/>
  <c r="N309" i="7"/>
  <c r="L346" i="7"/>
  <c r="F348" i="7"/>
  <c r="H333" i="7"/>
  <c r="J204" i="7"/>
  <c r="H352" i="7"/>
  <c r="P226" i="7"/>
  <c r="N312" i="7"/>
  <c r="P298" i="7"/>
  <c r="F346" i="7"/>
  <c r="H351" i="7"/>
  <c r="H349" i="7"/>
  <c r="J337" i="7"/>
  <c r="L343" i="7"/>
  <c r="N348" i="7"/>
  <c r="P334" i="7"/>
  <c r="F312" i="7"/>
  <c r="H353" i="7"/>
  <c r="H332" i="7"/>
  <c r="J187" i="7"/>
  <c r="F238" i="7"/>
  <c r="H230" i="7"/>
  <c r="H265" i="7"/>
  <c r="L260" i="7"/>
  <c r="N311" i="7"/>
  <c r="P317" i="7"/>
  <c r="P295" i="7"/>
  <c r="F345" i="7"/>
  <c r="H350" i="7"/>
  <c r="J336" i="7"/>
  <c r="L342" i="7"/>
  <c r="F230" i="7"/>
  <c r="P275" i="7"/>
  <c r="L200" i="7"/>
  <c r="N268" i="7"/>
  <c r="J276" i="7"/>
  <c r="F224" i="7"/>
  <c r="H234" i="7"/>
  <c r="N315" i="7"/>
  <c r="N351" i="7"/>
  <c r="P336" i="7"/>
  <c r="N341" i="7"/>
  <c r="F237" i="7"/>
  <c r="H229" i="7"/>
  <c r="N240" i="7"/>
  <c r="N310" i="7"/>
  <c r="P316" i="7"/>
  <c r="P296" i="7"/>
  <c r="F344" i="7"/>
  <c r="N346" i="7"/>
  <c r="P352" i="7"/>
  <c r="P332" i="7"/>
  <c r="L303" i="7"/>
  <c r="N270" i="7"/>
  <c r="H299" i="7"/>
  <c r="P206" i="7"/>
  <c r="F244" i="7"/>
  <c r="P301" i="7"/>
  <c r="J340" i="7"/>
  <c r="H233" i="7"/>
  <c r="L277" i="7"/>
  <c r="J339" i="7"/>
  <c r="H232" i="7"/>
  <c r="F347" i="7"/>
  <c r="J338" i="7"/>
  <c r="F239" i="7"/>
  <c r="F190" i="7"/>
  <c r="H196" i="7"/>
  <c r="P196" i="7"/>
  <c r="F236" i="7"/>
  <c r="H228" i="7"/>
  <c r="P243" i="7"/>
  <c r="P228" i="7"/>
  <c r="P281" i="7"/>
  <c r="P261" i="7"/>
  <c r="L306" i="7"/>
  <c r="H348" i="7"/>
  <c r="J334" i="7"/>
  <c r="L340" i="7"/>
  <c r="N345" i="7"/>
  <c r="P351" i="7"/>
  <c r="P331" i="7"/>
  <c r="L264" i="7"/>
  <c r="N301" i="7"/>
  <c r="J277" i="7"/>
  <c r="J190" i="7"/>
  <c r="H236" i="7"/>
  <c r="F242" i="7"/>
  <c r="P337" i="7"/>
  <c r="F241" i="7"/>
  <c r="P300" i="7"/>
  <c r="N350" i="7"/>
  <c r="F240" i="7"/>
  <c r="P335" i="7"/>
  <c r="N209" i="7"/>
  <c r="N189" i="7"/>
  <c r="P195" i="7"/>
  <c r="H227" i="7"/>
  <c r="N223" i="7"/>
  <c r="H266" i="7"/>
  <c r="P280" i="7"/>
  <c r="P260" i="7"/>
  <c r="L305" i="7"/>
  <c r="N308" i="7"/>
  <c r="P314" i="7"/>
  <c r="F342" i="7"/>
  <c r="H347" i="7"/>
  <c r="J353" i="7"/>
  <c r="J333" i="7"/>
  <c r="L339" i="7"/>
  <c r="N344" i="7"/>
  <c r="P350" i="7"/>
  <c r="H226" i="7"/>
  <c r="J226" i="7"/>
  <c r="J347" i="7"/>
  <c r="J274" i="7"/>
  <c r="P208" i="7"/>
  <c r="F349" i="7"/>
  <c r="H334" i="7"/>
  <c r="N314" i="7"/>
  <c r="P299" i="7"/>
  <c r="L344" i="7"/>
  <c r="N208" i="7"/>
  <c r="N188" i="7"/>
  <c r="P194" i="7"/>
  <c r="P279" i="7"/>
  <c r="P259" i="7"/>
  <c r="L304" i="7"/>
  <c r="N307" i="7"/>
  <c r="P313" i="7"/>
  <c r="F341" i="7"/>
  <c r="H346" i="7"/>
  <c r="J352" i="7"/>
  <c r="J332" i="7"/>
  <c r="L338" i="7"/>
  <c r="L201" i="7"/>
  <c r="H298" i="7"/>
  <c r="H341" i="7"/>
  <c r="J278" i="7"/>
  <c r="H243" i="7"/>
  <c r="L351" i="7"/>
  <c r="H202" i="7"/>
  <c r="N263" i="7"/>
  <c r="N331" i="7"/>
  <c r="J271" i="7"/>
  <c r="L345" i="7"/>
  <c r="N313" i="7"/>
  <c r="N349" i="7"/>
  <c r="H231" i="7"/>
  <c r="N207" i="7"/>
  <c r="N187" i="7"/>
  <c r="P193" i="7"/>
  <c r="L233" i="7"/>
  <c r="N274" i="7"/>
  <c r="N306" i="7"/>
  <c r="P312" i="7"/>
  <c r="F340" i="7"/>
  <c r="L232" i="7"/>
  <c r="L231" i="7"/>
  <c r="F308" i="7"/>
  <c r="H296" i="7"/>
  <c r="F267" i="7"/>
  <c r="F263" i="7"/>
  <c r="L199" i="7"/>
  <c r="J243" i="7"/>
  <c r="J223" i="7"/>
  <c r="L230" i="7"/>
  <c r="N237" i="7"/>
  <c r="P245" i="7"/>
  <c r="P225" i="7"/>
  <c r="F307" i="7"/>
  <c r="H315" i="7"/>
  <c r="H295" i="7"/>
  <c r="H302" i="7"/>
  <c r="J302" i="7"/>
  <c r="F278" i="7"/>
  <c r="F281" i="7"/>
  <c r="L262" i="7"/>
  <c r="J225" i="7"/>
  <c r="J244" i="7"/>
  <c r="J224" i="7"/>
  <c r="N238" i="7"/>
  <c r="H316" i="7"/>
  <c r="J303" i="7"/>
  <c r="J207" i="7"/>
  <c r="J242" i="7"/>
  <c r="J231" i="7"/>
  <c r="L229" i="7"/>
  <c r="N236" i="7"/>
  <c r="P244" i="7"/>
  <c r="P222" i="7"/>
  <c r="P224" i="7"/>
  <c r="F306" i="7"/>
  <c r="H314" i="7"/>
  <c r="H301" i="7"/>
  <c r="J301" i="7"/>
  <c r="F258" i="7"/>
  <c r="F277" i="7"/>
  <c r="F280" i="7"/>
  <c r="N239" i="7"/>
  <c r="P242" i="7"/>
  <c r="F209" i="7"/>
  <c r="H264" i="7"/>
  <c r="H263" i="7"/>
  <c r="L193" i="7"/>
  <c r="L224" i="7"/>
  <c r="F272" i="7"/>
  <c r="J236" i="7"/>
  <c r="J267" i="7"/>
  <c r="L295" i="7"/>
  <c r="L299" i="7"/>
  <c r="J241" i="7"/>
  <c r="L227" i="7"/>
  <c r="F260" i="7"/>
  <c r="L276" i="7"/>
  <c r="J199" i="7"/>
  <c r="P236" i="7"/>
  <c r="L314" i="7"/>
  <c r="J245" i="7"/>
  <c r="L228" i="7"/>
  <c r="F304" i="7"/>
  <c r="J238" i="7"/>
  <c r="N231" i="7"/>
  <c r="H313" i="7"/>
  <c r="F189" i="7"/>
  <c r="J202" i="7"/>
  <c r="F207" i="7"/>
  <c r="P239" i="7"/>
  <c r="N230" i="7"/>
  <c r="J314" i="7"/>
  <c r="P191" i="7"/>
  <c r="P269" i="7"/>
  <c r="H305" i="7"/>
  <c r="L188" i="7"/>
  <c r="N226" i="7"/>
  <c r="H304" i="7"/>
  <c r="H277" i="7"/>
  <c r="H267" i="7"/>
  <c r="J264" i="7"/>
  <c r="L271" i="7"/>
  <c r="N280" i="7"/>
  <c r="N260" i="7"/>
  <c r="P267" i="7"/>
  <c r="L312" i="7"/>
  <c r="N347" i="7"/>
  <c r="N343" i="7"/>
  <c r="H317" i="7"/>
  <c r="J205" i="7"/>
  <c r="J240" i="7"/>
  <c r="J299" i="7"/>
  <c r="H195" i="7"/>
  <c r="N233" i="7"/>
  <c r="N232" i="7"/>
  <c r="H310" i="7"/>
  <c r="J270" i="7"/>
  <c r="J296" i="7"/>
  <c r="L198" i="7"/>
  <c r="L243" i="7"/>
  <c r="J295" i="7"/>
  <c r="L275" i="7"/>
  <c r="N204" i="7"/>
  <c r="J235" i="7"/>
  <c r="F299" i="7"/>
  <c r="H280" i="7"/>
  <c r="H190" i="7"/>
  <c r="J306" i="7"/>
  <c r="L273" i="7"/>
  <c r="H189" i="7"/>
  <c r="N196" i="7"/>
  <c r="N227" i="7"/>
  <c r="F268" i="7"/>
  <c r="N281" i="7"/>
  <c r="L316" i="7"/>
  <c r="J196" i="7"/>
  <c r="P202" i="7"/>
  <c r="L234" i="7"/>
  <c r="H187" i="7"/>
  <c r="J195" i="7"/>
  <c r="L207" i="7"/>
  <c r="L187" i="7"/>
  <c r="N194" i="7"/>
  <c r="P201" i="7"/>
  <c r="F229" i="7"/>
  <c r="H241" i="7"/>
  <c r="H244" i="7"/>
  <c r="N245" i="7"/>
  <c r="P233" i="7"/>
  <c r="H303" i="7"/>
  <c r="J310" i="7"/>
  <c r="F266" i="7"/>
  <c r="H276" i="7"/>
  <c r="J263" i="7"/>
  <c r="L270" i="7"/>
  <c r="N279" i="7"/>
  <c r="N259" i="7"/>
  <c r="P266" i="7"/>
  <c r="L311" i="7"/>
  <c r="L298" i="7"/>
  <c r="N300" i="7"/>
  <c r="P306" i="7"/>
  <c r="P333" i="7"/>
  <c r="P353" i="7"/>
  <c r="P349" i="7"/>
  <c r="F334" i="7"/>
  <c r="H340" i="7"/>
  <c r="J346" i="7"/>
  <c r="L333" i="7"/>
  <c r="F309" i="7"/>
  <c r="P223" i="7"/>
  <c r="P230" i="7"/>
  <c r="F279" i="7"/>
  <c r="J229" i="7"/>
  <c r="F275" i="7"/>
  <c r="J203" i="7"/>
  <c r="L226" i="7"/>
  <c r="H194" i="7"/>
  <c r="L225" i="7"/>
  <c r="J317" i="7"/>
  <c r="J201" i="7"/>
  <c r="F301" i="7"/>
  <c r="H258" i="7"/>
  <c r="H262" i="7"/>
  <c r="N199" i="7"/>
  <c r="F300" i="7"/>
  <c r="J268" i="7"/>
  <c r="P205" i="7"/>
  <c r="N229" i="7"/>
  <c r="J307" i="7"/>
  <c r="H260" i="7"/>
  <c r="J198" i="7"/>
  <c r="N228" i="7"/>
  <c r="J313" i="7"/>
  <c r="H273" i="7"/>
  <c r="L317" i="7"/>
  <c r="P203" i="7"/>
  <c r="L235" i="7"/>
  <c r="J305" i="7"/>
  <c r="J265" i="7"/>
  <c r="L313" i="7"/>
  <c r="H208" i="7"/>
  <c r="L239" i="7"/>
  <c r="J194" i="7"/>
  <c r="L206" i="7"/>
  <c r="L197" i="7"/>
  <c r="N193" i="7"/>
  <c r="P200" i="7"/>
  <c r="P188" i="7"/>
  <c r="F228" i="7"/>
  <c r="H240" i="7"/>
  <c r="P232" i="7"/>
  <c r="F315" i="7"/>
  <c r="J309" i="7"/>
  <c r="F265" i="7"/>
  <c r="H275" i="7"/>
  <c r="J262" i="7"/>
  <c r="L269" i="7"/>
  <c r="N278" i="7"/>
  <c r="N266" i="7"/>
  <c r="P265" i="7"/>
  <c r="L310" i="7"/>
  <c r="L297" i="7"/>
  <c r="N299" i="7"/>
  <c r="P305" i="7"/>
  <c r="F353" i="7"/>
  <c r="F333" i="7"/>
  <c r="H339" i="7"/>
  <c r="J345" i="7"/>
  <c r="L352" i="7"/>
  <c r="L332" i="7"/>
  <c r="N339" i="7"/>
  <c r="P345" i="7"/>
  <c r="N235" i="7"/>
  <c r="J300" i="7"/>
  <c r="P229" i="7"/>
  <c r="J228" i="7"/>
  <c r="F303" i="7"/>
  <c r="F274" i="7"/>
  <c r="P240" i="7"/>
  <c r="F273" i="7"/>
  <c r="H193" i="7"/>
  <c r="J269" i="7"/>
  <c r="J200" i="7"/>
  <c r="L223" i="7"/>
  <c r="H281" i="7"/>
  <c r="H191" i="7"/>
  <c r="P209" i="7"/>
  <c r="L237" i="7"/>
  <c r="H307" i="7"/>
  <c r="L274" i="7"/>
  <c r="P204" i="7"/>
  <c r="L236" i="7"/>
  <c r="F269" i="7"/>
  <c r="L259" i="7"/>
  <c r="L209" i="7"/>
  <c r="P207" i="7"/>
  <c r="L240" i="7"/>
  <c r="P235" i="7"/>
  <c r="H268" i="7"/>
  <c r="P268" i="7"/>
  <c r="L208" i="7"/>
  <c r="J311" i="7"/>
  <c r="J193" i="7"/>
  <c r="L205" i="7"/>
  <c r="N192" i="7"/>
  <c r="P187" i="7"/>
  <c r="F227" i="7"/>
  <c r="H239" i="7"/>
  <c r="P231" i="7"/>
  <c r="F314" i="7"/>
  <c r="J259" i="7"/>
  <c r="F264" i="7"/>
  <c r="H274" i="7"/>
  <c r="J281" i="7"/>
  <c r="J261" i="7"/>
  <c r="L268" i="7"/>
  <c r="N277" i="7"/>
  <c r="N265" i="7"/>
  <c r="P264" i="7"/>
  <c r="L309" i="7"/>
  <c r="L296" i="7"/>
  <c r="N298" i="7"/>
  <c r="P304" i="7"/>
  <c r="F352" i="7"/>
  <c r="F332" i="7"/>
  <c r="H338" i="7"/>
  <c r="J344" i="7"/>
  <c r="L331" i="7"/>
  <c r="N338" i="7"/>
  <c r="P344" i="7"/>
  <c r="H297" i="7"/>
  <c r="F305" i="7"/>
  <c r="N234" i="7"/>
  <c r="F262" i="7"/>
  <c r="J239" i="7"/>
  <c r="P241" i="7"/>
  <c r="H311" i="7"/>
  <c r="F261" i="7"/>
  <c r="F208" i="7"/>
  <c r="F302" i="7"/>
  <c r="F187" i="7"/>
  <c r="L244" i="7"/>
  <c r="H309" i="7"/>
  <c r="F259" i="7"/>
  <c r="H192" i="7"/>
  <c r="P186" i="7"/>
  <c r="P238" i="7"/>
  <c r="H308" i="7"/>
  <c r="F271" i="7"/>
  <c r="H261" i="7"/>
  <c r="L191" i="7"/>
  <c r="L242" i="7"/>
  <c r="P237" i="7"/>
  <c r="F270" i="7"/>
  <c r="N197" i="7"/>
  <c r="F298" i="7"/>
  <c r="H279" i="7"/>
  <c r="J266" i="7"/>
  <c r="H209" i="7"/>
  <c r="L189" i="7"/>
  <c r="J233" i="7"/>
  <c r="F317" i="7"/>
  <c r="H278" i="7"/>
  <c r="N261" i="7"/>
  <c r="P190" i="7"/>
  <c r="H206" i="7"/>
  <c r="H205" i="7"/>
  <c r="P199" i="7"/>
  <c r="H204" i="7"/>
  <c r="H198" i="7"/>
  <c r="J192" i="7"/>
  <c r="L204" i="7"/>
  <c r="L195" i="7"/>
  <c r="N191" i="7"/>
  <c r="P198" i="7"/>
  <c r="F222" i="7"/>
  <c r="F226" i="7"/>
  <c r="H238" i="7"/>
  <c r="H225" i="7"/>
  <c r="N243" i="7"/>
  <c r="F313" i="7"/>
  <c r="L265" i="7"/>
  <c r="J280" i="7"/>
  <c r="J260" i="7"/>
  <c r="L267" i="7"/>
  <c r="N276" i="7"/>
  <c r="N264" i="7"/>
  <c r="P263" i="7"/>
  <c r="L308" i="7"/>
  <c r="N317" i="7"/>
  <c r="N297" i="7"/>
  <c r="P303" i="7"/>
  <c r="F351" i="7"/>
  <c r="F343" i="7"/>
  <c r="H337" i="7"/>
  <c r="J343" i="7"/>
  <c r="L350" i="7"/>
  <c r="N337" i="7"/>
  <c r="P343" i="7"/>
  <c r="J230" i="7"/>
  <c r="H300" i="7"/>
  <c r="F186" i="7"/>
  <c r="H312" i="7"/>
  <c r="J298" i="7"/>
  <c r="F188" i="7"/>
  <c r="L245" i="7"/>
  <c r="P227" i="7"/>
  <c r="J297" i="7"/>
  <c r="J237" i="7"/>
  <c r="J316" i="7"/>
  <c r="L278" i="7"/>
  <c r="L192" i="7"/>
  <c r="J315" i="7"/>
  <c r="N198" i="7"/>
  <c r="H306" i="7"/>
  <c r="H186" i="7"/>
  <c r="E213" i="7" s="1"/>
  <c r="L190" i="7"/>
  <c r="J234" i="7"/>
  <c r="J312" i="7"/>
  <c r="N262" i="7"/>
  <c r="J197" i="7"/>
  <c r="F297" i="7"/>
  <c r="L272" i="7"/>
  <c r="H188" i="7"/>
  <c r="N195" i="7"/>
  <c r="P234" i="7"/>
  <c r="H207" i="7"/>
  <c r="H200" i="7"/>
  <c r="H199" i="7"/>
  <c r="L196" i="7"/>
  <c r="H203" i="7"/>
  <c r="H197" i="7"/>
  <c r="J191" i="7"/>
  <c r="L203" i="7"/>
  <c r="N190" i="7"/>
  <c r="P197" i="7"/>
  <c r="F245" i="7"/>
  <c r="F225" i="7"/>
  <c r="H237" i="7"/>
  <c r="H224" i="7"/>
  <c r="J227" i="7"/>
  <c r="N242" i="7"/>
  <c r="F311" i="7"/>
  <c r="N271" i="7"/>
  <c r="H272" i="7"/>
  <c r="L266" i="7"/>
  <c r="N275" i="7"/>
  <c r="P278" i="7"/>
  <c r="P262" i="7"/>
  <c r="L307" i="7"/>
  <c r="N316" i="7"/>
  <c r="N296" i="7"/>
  <c r="P302" i="7"/>
  <c r="F350" i="7"/>
  <c r="F338" i="7"/>
  <c r="H336" i="7"/>
  <c r="J342" i="7"/>
  <c r="L349" i="7"/>
  <c r="L336" i="7"/>
  <c r="N336" i="7"/>
  <c r="P342" i="7"/>
  <c r="F191" i="7"/>
  <c r="H201" i="7"/>
  <c r="J208" i="7"/>
  <c r="J188" i="7"/>
  <c r="F235" i="7"/>
  <c r="J232" i="7"/>
  <c r="L238" i="7"/>
  <c r="N244" i="7"/>
  <c r="N224" i="7"/>
  <c r="F316" i="7"/>
  <c r="F296" i="7"/>
  <c r="J308" i="7"/>
  <c r="H269" i="7"/>
  <c r="J275" i="7"/>
  <c r="L281" i="7"/>
  <c r="L261" i="7"/>
  <c r="N267" i="7"/>
  <c r="P274" i="7"/>
  <c r="N305" i="7"/>
  <c r="P311" i="7"/>
  <c r="F339" i="7"/>
  <c r="H345" i="7"/>
  <c r="J351" i="7"/>
  <c r="J331" i="7"/>
  <c r="L337" i="7"/>
  <c r="F331" i="7"/>
  <c r="F201" i="7"/>
  <c r="H259" i="7"/>
  <c r="N295" i="7"/>
  <c r="F199" i="7"/>
  <c r="F198" i="7"/>
  <c r="F197" i="7"/>
  <c r="L222" i="7"/>
  <c r="P297" i="7"/>
  <c r="H331" i="7"/>
  <c r="F196" i="7"/>
  <c r="F195" i="7"/>
  <c r="N222" i="7"/>
  <c r="J279" i="7"/>
  <c r="P315" i="7"/>
  <c r="J335" i="7"/>
  <c r="F194" i="7"/>
  <c r="L241" i="7"/>
  <c r="F202" i="7"/>
  <c r="F200" i="7"/>
  <c r="F193" i="7"/>
  <c r="F192" i="7"/>
  <c r="N225" i="7"/>
  <c r="N330" i="7"/>
  <c r="H330" i="7"/>
  <c r="E357" i="7" s="1"/>
  <c r="F357" i="7" s="1"/>
  <c r="J330" i="7"/>
  <c r="L330" i="7"/>
  <c r="E359" i="7" s="1"/>
  <c r="P330" i="7"/>
  <c r="F330" i="7"/>
  <c r="P258" i="7"/>
  <c r="E289" i="7" s="1"/>
  <c r="F289" i="7" s="1"/>
  <c r="N258" i="7"/>
  <c r="L258" i="7"/>
  <c r="J258" i="7"/>
  <c r="N294" i="7"/>
  <c r="H294" i="7"/>
  <c r="J294" i="7"/>
  <c r="L294" i="7"/>
  <c r="E323" i="7" s="1"/>
  <c r="P294" i="7"/>
  <c r="F294" i="7"/>
  <c r="J222" i="7"/>
  <c r="H222" i="7"/>
  <c r="N186" i="7"/>
  <c r="E216" i="7" s="1"/>
  <c r="L186" i="7"/>
  <c r="E215" i="7" s="1"/>
  <c r="J186" i="7"/>
  <c r="F203" i="7"/>
  <c r="F205" i="7"/>
  <c r="F204" i="7"/>
  <c r="F206" i="7"/>
  <c r="E251" i="7" l="1"/>
  <c r="E214" i="7"/>
  <c r="E217" i="7"/>
  <c r="E212" i="7"/>
  <c r="E287" i="7"/>
  <c r="E286" i="7"/>
  <c r="F286" i="7" s="1"/>
  <c r="E249" i="7"/>
  <c r="F249" i="7" s="1"/>
  <c r="E361" i="7"/>
  <c r="F361" i="7" s="1"/>
  <c r="E356" i="7"/>
  <c r="F356" i="7" s="1"/>
  <c r="F287" i="7"/>
  <c r="E358" i="7"/>
  <c r="F358" i="7" s="1"/>
  <c r="F251" i="7"/>
  <c r="F359" i="7"/>
  <c r="F323" i="7"/>
  <c r="E285" i="7"/>
  <c r="F285" i="7" s="1"/>
  <c r="E320" i="7"/>
  <c r="F320" i="7" s="1"/>
  <c r="E360" i="7"/>
  <c r="F360" i="7" s="1"/>
  <c r="E288" i="7"/>
  <c r="F288" i="7" s="1"/>
  <c r="J283" i="7" s="1"/>
  <c r="E284" i="7"/>
  <c r="F284" i="7" s="1"/>
  <c r="E322" i="7"/>
  <c r="F322" i="7" s="1"/>
  <c r="E321" i="7"/>
  <c r="F321" i="7" s="1"/>
  <c r="J355" i="7"/>
  <c r="F213" i="7"/>
  <c r="E248" i="7"/>
  <c r="F248" i="7" s="1"/>
  <c r="E325" i="7"/>
  <c r="F325" i="7" s="1"/>
  <c r="F217" i="7"/>
  <c r="F215" i="7"/>
  <c r="E253" i="7"/>
  <c r="F253" i="7" s="1"/>
  <c r="E324" i="7"/>
  <c r="F324" i="7" s="1"/>
  <c r="F214" i="7"/>
  <c r="F216" i="7"/>
  <c r="F212" i="7"/>
  <c r="E250" i="7"/>
  <c r="F250" i="7" s="1"/>
  <c r="E252" i="7"/>
  <c r="F252" i="7" s="1"/>
  <c r="J356" i="7" l="1"/>
  <c r="J284" i="7"/>
  <c r="J285" i="7" s="1"/>
  <c r="N27" i="7" s="1"/>
  <c r="J357" i="7"/>
  <c r="N29" i="7" s="1"/>
  <c r="J319" i="7"/>
  <c r="J212" i="7"/>
  <c r="J211" i="7"/>
  <c r="J320" i="7"/>
  <c r="J248" i="7"/>
  <c r="J247" i="7"/>
  <c r="J249" i="7" s="1"/>
  <c r="N26" i="7" s="1"/>
  <c r="J321" i="7" l="1"/>
  <c r="N28" i="7" s="1"/>
  <c r="J213" i="7"/>
  <c r="N25" i="7" s="1"/>
  <c r="N31" i="7"/>
  <c r="E153" i="7"/>
  <c r="F153" i="7" s="1"/>
  <c r="G153" i="7" s="1"/>
  <c r="H153" i="7" s="1"/>
  <c r="E154" i="7"/>
  <c r="F154" i="7" s="1"/>
  <c r="G154" i="7" s="1"/>
  <c r="H154" i="7" s="1"/>
  <c r="E155" i="7"/>
  <c r="F155" i="7" s="1"/>
  <c r="G155" i="7" s="1"/>
  <c r="H155" i="7" s="1"/>
  <c r="E156" i="7"/>
  <c r="F156" i="7" s="1"/>
  <c r="G156" i="7" s="1"/>
  <c r="H156" i="7" s="1"/>
  <c r="E157" i="7"/>
  <c r="F157" i="7" s="1"/>
  <c r="G157" i="7" s="1"/>
  <c r="H157" i="7" s="1"/>
  <c r="E158" i="7"/>
  <c r="F158" i="7" s="1"/>
  <c r="G158" i="7" s="1"/>
  <c r="H158" i="7" s="1"/>
  <c r="E159" i="7"/>
  <c r="F159" i="7" s="1"/>
  <c r="G159" i="7" s="1"/>
  <c r="H159" i="7" s="1"/>
  <c r="E160" i="7"/>
  <c r="F160" i="7" s="1"/>
  <c r="G160" i="7" s="1"/>
  <c r="H160" i="7" s="1"/>
  <c r="E161" i="7"/>
  <c r="F161" i="7" s="1"/>
  <c r="G161" i="7" s="1"/>
  <c r="H161" i="7" s="1"/>
  <c r="E162" i="7"/>
  <c r="F162" i="7" s="1"/>
  <c r="G162" i="7" s="1"/>
  <c r="H162" i="7" s="1"/>
  <c r="E163" i="7"/>
  <c r="F163" i="7" s="1"/>
  <c r="G163" i="7" s="1"/>
  <c r="H163" i="7" s="1"/>
  <c r="E164" i="7"/>
  <c r="F164" i="7" s="1"/>
  <c r="G164" i="7" s="1"/>
  <c r="H164" i="7" s="1"/>
  <c r="E165" i="7"/>
  <c r="F165" i="7" s="1"/>
  <c r="G165" i="7" s="1"/>
  <c r="H165" i="7" s="1"/>
  <c r="E166" i="7"/>
  <c r="F166" i="7" s="1"/>
  <c r="G166" i="7" s="1"/>
  <c r="H166" i="7" s="1"/>
  <c r="E167" i="7"/>
  <c r="F167" i="7" s="1"/>
  <c r="G167" i="7" s="1"/>
  <c r="H167" i="7" s="1"/>
  <c r="E168" i="7"/>
  <c r="F168" i="7" s="1"/>
  <c r="G168" i="7" s="1"/>
  <c r="H168" i="7" s="1"/>
  <c r="E169" i="7"/>
  <c r="F169" i="7" s="1"/>
  <c r="G169" i="7" s="1"/>
  <c r="H169" i="7" s="1"/>
  <c r="E170" i="7"/>
  <c r="F170" i="7" s="1"/>
  <c r="G170" i="7" s="1"/>
  <c r="H170" i="7" s="1"/>
  <c r="E171" i="7"/>
  <c r="F171" i="7" s="1"/>
  <c r="G171" i="7" s="1"/>
  <c r="H171" i="7" s="1"/>
  <c r="E172" i="7"/>
  <c r="F172" i="7" s="1"/>
  <c r="G172" i="7" s="1"/>
  <c r="H172" i="7" s="1"/>
  <c r="E173" i="7"/>
  <c r="F173" i="7" s="1"/>
  <c r="G173" i="7" s="1"/>
  <c r="H173" i="7" s="1"/>
  <c r="E174" i="7"/>
  <c r="F174" i="7" s="1"/>
  <c r="G174" i="7" s="1"/>
  <c r="H174" i="7" s="1"/>
  <c r="E175" i="7"/>
  <c r="F175" i="7" s="1"/>
  <c r="G175" i="7" s="1"/>
  <c r="H175" i="7" s="1"/>
  <c r="E152" i="7"/>
  <c r="F152" i="7" s="1"/>
  <c r="G152" i="7" s="1"/>
  <c r="H152" i="7" s="1"/>
  <c r="M154" i="7"/>
  <c r="M153" i="7"/>
  <c r="M152" i="7"/>
  <c r="E125" i="7"/>
  <c r="F125" i="7" s="1"/>
  <c r="G125" i="7" s="1"/>
  <c r="H125" i="7" s="1"/>
  <c r="E126" i="7"/>
  <c r="F126" i="7" s="1"/>
  <c r="G126" i="7" s="1"/>
  <c r="H126" i="7" s="1"/>
  <c r="E127" i="7"/>
  <c r="F127" i="7" s="1"/>
  <c r="G127" i="7" s="1"/>
  <c r="H127" i="7" s="1"/>
  <c r="E128" i="7"/>
  <c r="F128" i="7" s="1"/>
  <c r="G128" i="7" s="1"/>
  <c r="H128" i="7" s="1"/>
  <c r="E129" i="7"/>
  <c r="F129" i="7" s="1"/>
  <c r="G129" i="7" s="1"/>
  <c r="H129" i="7" s="1"/>
  <c r="E130" i="7"/>
  <c r="F130" i="7" s="1"/>
  <c r="G130" i="7" s="1"/>
  <c r="H130" i="7" s="1"/>
  <c r="E131" i="7"/>
  <c r="F131" i="7" s="1"/>
  <c r="G131" i="7" s="1"/>
  <c r="H131" i="7" s="1"/>
  <c r="E132" i="7"/>
  <c r="F132" i="7" s="1"/>
  <c r="G132" i="7" s="1"/>
  <c r="H132" i="7" s="1"/>
  <c r="E133" i="7"/>
  <c r="F133" i="7" s="1"/>
  <c r="G133" i="7" s="1"/>
  <c r="H133" i="7" s="1"/>
  <c r="E134" i="7"/>
  <c r="F134" i="7" s="1"/>
  <c r="G134" i="7" s="1"/>
  <c r="H134" i="7" s="1"/>
  <c r="E135" i="7"/>
  <c r="F135" i="7" s="1"/>
  <c r="G135" i="7" s="1"/>
  <c r="H135" i="7" s="1"/>
  <c r="E136" i="7"/>
  <c r="F136" i="7" s="1"/>
  <c r="G136" i="7" s="1"/>
  <c r="H136" i="7" s="1"/>
  <c r="E137" i="7"/>
  <c r="F137" i="7" s="1"/>
  <c r="G137" i="7" s="1"/>
  <c r="H137" i="7" s="1"/>
  <c r="E138" i="7"/>
  <c r="F138" i="7" s="1"/>
  <c r="G138" i="7" s="1"/>
  <c r="H138" i="7" s="1"/>
  <c r="E139" i="7"/>
  <c r="F139" i="7" s="1"/>
  <c r="G139" i="7" s="1"/>
  <c r="H139" i="7" s="1"/>
  <c r="E140" i="7"/>
  <c r="F140" i="7" s="1"/>
  <c r="G140" i="7" s="1"/>
  <c r="H140" i="7" s="1"/>
  <c r="E141" i="7"/>
  <c r="F141" i="7" s="1"/>
  <c r="G141" i="7" s="1"/>
  <c r="H141" i="7" s="1"/>
  <c r="E142" i="7"/>
  <c r="F142" i="7" s="1"/>
  <c r="G142" i="7" s="1"/>
  <c r="H142" i="7" s="1"/>
  <c r="E143" i="7"/>
  <c r="F143" i="7" s="1"/>
  <c r="G143" i="7" s="1"/>
  <c r="H143" i="7" s="1"/>
  <c r="E144" i="7"/>
  <c r="F144" i="7" s="1"/>
  <c r="G144" i="7" s="1"/>
  <c r="H144" i="7" s="1"/>
  <c r="E145" i="7"/>
  <c r="F145" i="7" s="1"/>
  <c r="G145" i="7" s="1"/>
  <c r="H145" i="7" s="1"/>
  <c r="E146" i="7"/>
  <c r="F146" i="7" s="1"/>
  <c r="G146" i="7" s="1"/>
  <c r="H146" i="7" s="1"/>
  <c r="E147" i="7"/>
  <c r="F147" i="7" s="1"/>
  <c r="G147" i="7" s="1"/>
  <c r="H147" i="7" s="1"/>
  <c r="E124" i="7"/>
  <c r="F124" i="7" s="1"/>
  <c r="G124" i="7" s="1"/>
  <c r="H124" i="7" s="1"/>
  <c r="M126" i="7"/>
  <c r="M125" i="7"/>
  <c r="M124" i="7"/>
  <c r="E97" i="7"/>
  <c r="F97" i="7" s="1"/>
  <c r="G97" i="7" s="1"/>
  <c r="H97" i="7" s="1"/>
  <c r="E98" i="7"/>
  <c r="F98" i="7" s="1"/>
  <c r="G98" i="7" s="1"/>
  <c r="H98" i="7" s="1"/>
  <c r="E99" i="7"/>
  <c r="F99" i="7" s="1"/>
  <c r="G99" i="7" s="1"/>
  <c r="H99" i="7" s="1"/>
  <c r="E100" i="7"/>
  <c r="F100" i="7" s="1"/>
  <c r="G100" i="7" s="1"/>
  <c r="H100" i="7" s="1"/>
  <c r="E101" i="7"/>
  <c r="F101" i="7" s="1"/>
  <c r="G101" i="7" s="1"/>
  <c r="H101" i="7" s="1"/>
  <c r="E102" i="7"/>
  <c r="F102" i="7" s="1"/>
  <c r="G102" i="7" s="1"/>
  <c r="H102" i="7" s="1"/>
  <c r="E103" i="7"/>
  <c r="F103" i="7" s="1"/>
  <c r="G103" i="7" s="1"/>
  <c r="H103" i="7" s="1"/>
  <c r="E104" i="7"/>
  <c r="F104" i="7" s="1"/>
  <c r="G104" i="7" s="1"/>
  <c r="H104" i="7" s="1"/>
  <c r="E105" i="7"/>
  <c r="F105" i="7" s="1"/>
  <c r="G105" i="7" s="1"/>
  <c r="H105" i="7" s="1"/>
  <c r="E106" i="7"/>
  <c r="F106" i="7" s="1"/>
  <c r="G106" i="7" s="1"/>
  <c r="H106" i="7" s="1"/>
  <c r="E107" i="7"/>
  <c r="F107" i="7" s="1"/>
  <c r="G107" i="7" s="1"/>
  <c r="H107" i="7" s="1"/>
  <c r="E108" i="7"/>
  <c r="F108" i="7" s="1"/>
  <c r="G108" i="7" s="1"/>
  <c r="H108" i="7" s="1"/>
  <c r="E109" i="7"/>
  <c r="F109" i="7" s="1"/>
  <c r="G109" i="7" s="1"/>
  <c r="H109" i="7" s="1"/>
  <c r="E110" i="7"/>
  <c r="F110" i="7" s="1"/>
  <c r="G110" i="7" s="1"/>
  <c r="H110" i="7" s="1"/>
  <c r="E111" i="7"/>
  <c r="F111" i="7" s="1"/>
  <c r="G111" i="7" s="1"/>
  <c r="H111" i="7" s="1"/>
  <c r="E112" i="7"/>
  <c r="F112" i="7" s="1"/>
  <c r="G112" i="7" s="1"/>
  <c r="H112" i="7" s="1"/>
  <c r="E113" i="7"/>
  <c r="F113" i="7" s="1"/>
  <c r="G113" i="7" s="1"/>
  <c r="H113" i="7" s="1"/>
  <c r="E114" i="7"/>
  <c r="F114" i="7" s="1"/>
  <c r="G114" i="7" s="1"/>
  <c r="H114" i="7" s="1"/>
  <c r="E115" i="7"/>
  <c r="F115" i="7" s="1"/>
  <c r="G115" i="7" s="1"/>
  <c r="H115" i="7" s="1"/>
  <c r="E116" i="7"/>
  <c r="F116" i="7" s="1"/>
  <c r="G116" i="7" s="1"/>
  <c r="H116" i="7" s="1"/>
  <c r="E117" i="7"/>
  <c r="F117" i="7" s="1"/>
  <c r="G117" i="7" s="1"/>
  <c r="H117" i="7" s="1"/>
  <c r="E118" i="7"/>
  <c r="F118" i="7" s="1"/>
  <c r="G118" i="7" s="1"/>
  <c r="H118" i="7" s="1"/>
  <c r="E119" i="7"/>
  <c r="F119" i="7" s="1"/>
  <c r="G119" i="7" s="1"/>
  <c r="H119" i="7" s="1"/>
  <c r="E96" i="7"/>
  <c r="F96" i="7" s="1"/>
  <c r="G96" i="7" s="1"/>
  <c r="H96" i="7" s="1"/>
  <c r="M98" i="7"/>
  <c r="M97" i="7"/>
  <c r="M96" i="7"/>
  <c r="E69" i="7"/>
  <c r="F69" i="7" s="1"/>
  <c r="G69" i="7" s="1"/>
  <c r="H69" i="7" s="1"/>
  <c r="E70" i="7"/>
  <c r="F70" i="7" s="1"/>
  <c r="G70" i="7" s="1"/>
  <c r="H70" i="7" s="1"/>
  <c r="E71" i="7"/>
  <c r="F71" i="7" s="1"/>
  <c r="G71" i="7" s="1"/>
  <c r="H71" i="7" s="1"/>
  <c r="E72" i="7"/>
  <c r="F72" i="7" s="1"/>
  <c r="G72" i="7" s="1"/>
  <c r="H72" i="7" s="1"/>
  <c r="E73" i="7"/>
  <c r="F73" i="7" s="1"/>
  <c r="G73" i="7" s="1"/>
  <c r="H73" i="7" s="1"/>
  <c r="E74" i="7"/>
  <c r="F74" i="7" s="1"/>
  <c r="G74" i="7" s="1"/>
  <c r="H74" i="7" s="1"/>
  <c r="E75" i="7"/>
  <c r="F75" i="7" s="1"/>
  <c r="G75" i="7" s="1"/>
  <c r="H75" i="7" s="1"/>
  <c r="E76" i="7"/>
  <c r="F76" i="7" s="1"/>
  <c r="G76" i="7" s="1"/>
  <c r="H76" i="7" s="1"/>
  <c r="E77" i="7"/>
  <c r="F77" i="7" s="1"/>
  <c r="G77" i="7" s="1"/>
  <c r="H77" i="7" s="1"/>
  <c r="E78" i="7"/>
  <c r="F78" i="7" s="1"/>
  <c r="G78" i="7" s="1"/>
  <c r="H78" i="7" s="1"/>
  <c r="E79" i="7"/>
  <c r="F79" i="7" s="1"/>
  <c r="G79" i="7" s="1"/>
  <c r="H79" i="7" s="1"/>
  <c r="E80" i="7"/>
  <c r="F80" i="7" s="1"/>
  <c r="G80" i="7" s="1"/>
  <c r="H80" i="7" s="1"/>
  <c r="E81" i="7"/>
  <c r="F81" i="7" s="1"/>
  <c r="G81" i="7" s="1"/>
  <c r="H81" i="7" s="1"/>
  <c r="E82" i="7"/>
  <c r="F82" i="7" s="1"/>
  <c r="G82" i="7" s="1"/>
  <c r="H82" i="7" s="1"/>
  <c r="E83" i="7"/>
  <c r="F83" i="7" s="1"/>
  <c r="G83" i="7" s="1"/>
  <c r="H83" i="7" s="1"/>
  <c r="E84" i="7"/>
  <c r="F84" i="7" s="1"/>
  <c r="G84" i="7" s="1"/>
  <c r="H84" i="7" s="1"/>
  <c r="E85" i="7"/>
  <c r="F85" i="7" s="1"/>
  <c r="G85" i="7" s="1"/>
  <c r="H85" i="7" s="1"/>
  <c r="E86" i="7"/>
  <c r="F86" i="7" s="1"/>
  <c r="G86" i="7" s="1"/>
  <c r="H86" i="7" s="1"/>
  <c r="E87" i="7"/>
  <c r="F87" i="7" s="1"/>
  <c r="G87" i="7" s="1"/>
  <c r="H87" i="7" s="1"/>
  <c r="E88" i="7"/>
  <c r="F88" i="7" s="1"/>
  <c r="G88" i="7" s="1"/>
  <c r="H88" i="7" s="1"/>
  <c r="E89" i="7"/>
  <c r="F89" i="7" s="1"/>
  <c r="G89" i="7" s="1"/>
  <c r="H89" i="7" s="1"/>
  <c r="E90" i="7"/>
  <c r="F90" i="7" s="1"/>
  <c r="G90" i="7" s="1"/>
  <c r="H90" i="7" s="1"/>
  <c r="E91" i="7"/>
  <c r="F91" i="7" s="1"/>
  <c r="G91" i="7" s="1"/>
  <c r="H91" i="7" s="1"/>
  <c r="E68" i="7"/>
  <c r="F68" i="7" s="1"/>
  <c r="G68" i="7" s="1"/>
  <c r="H68" i="7" s="1"/>
  <c r="M70" i="7"/>
  <c r="M69" i="7"/>
  <c r="M68" i="7"/>
  <c r="O76" i="7" l="1"/>
  <c r="O78" i="7"/>
  <c r="O77" i="7"/>
  <c r="O75" i="7"/>
  <c r="O74" i="7"/>
  <c r="O79" i="7"/>
  <c r="O159" i="7"/>
  <c r="P159" i="7" s="1"/>
  <c r="Q159" i="7" s="1"/>
  <c r="R159" i="7" s="1"/>
  <c r="O162" i="7"/>
  <c r="P162" i="7" s="1"/>
  <c r="Q162" i="7" s="1"/>
  <c r="R162" i="7" s="1"/>
  <c r="O158" i="7"/>
  <c r="P158" i="7" s="1"/>
  <c r="Q158" i="7" s="1"/>
  <c r="R158" i="7" s="1"/>
  <c r="O163" i="7"/>
  <c r="P163" i="7" s="1"/>
  <c r="Q163" i="7" s="1"/>
  <c r="R163" i="7" s="1"/>
  <c r="O161" i="7"/>
  <c r="P161" i="7" s="1"/>
  <c r="Q161" i="7" s="1"/>
  <c r="R161" i="7" s="1"/>
  <c r="O160" i="7"/>
  <c r="P160" i="7" s="1"/>
  <c r="Q160" i="7" s="1"/>
  <c r="R160" i="7" s="1"/>
  <c r="I152" i="7"/>
  <c r="O134" i="7"/>
  <c r="P134" i="7" s="1"/>
  <c r="Q134" i="7" s="1"/>
  <c r="R134" i="7" s="1"/>
  <c r="O135" i="7"/>
  <c r="P135" i="7" s="1"/>
  <c r="Q135" i="7" s="1"/>
  <c r="R135" i="7" s="1"/>
  <c r="O130" i="7"/>
  <c r="P130" i="7" s="1"/>
  <c r="Q130" i="7" s="1"/>
  <c r="R130" i="7" s="1"/>
  <c r="O131" i="7"/>
  <c r="P131" i="7" s="1"/>
  <c r="Q131" i="7" s="1"/>
  <c r="R131" i="7" s="1"/>
  <c r="O133" i="7"/>
  <c r="P133" i="7" s="1"/>
  <c r="Q133" i="7" s="1"/>
  <c r="R133" i="7" s="1"/>
  <c r="O132" i="7"/>
  <c r="P132" i="7" s="1"/>
  <c r="Q132" i="7" s="1"/>
  <c r="R132" i="7" s="1"/>
  <c r="I124" i="7"/>
  <c r="O102" i="7"/>
  <c r="P102" i="7" s="1"/>
  <c r="Q102" i="7" s="1"/>
  <c r="R102" i="7" s="1"/>
  <c r="O107" i="7"/>
  <c r="P107" i="7" s="1"/>
  <c r="Q107" i="7" s="1"/>
  <c r="R107" i="7" s="1"/>
  <c r="O106" i="7"/>
  <c r="P106" i="7" s="1"/>
  <c r="Q106" i="7" s="1"/>
  <c r="R106" i="7" s="1"/>
  <c r="O105" i="7"/>
  <c r="P105" i="7" s="1"/>
  <c r="Q105" i="7" s="1"/>
  <c r="R105" i="7" s="1"/>
  <c r="O103" i="7"/>
  <c r="P103" i="7" s="1"/>
  <c r="Q103" i="7" s="1"/>
  <c r="R103" i="7" s="1"/>
  <c r="O104" i="7"/>
  <c r="P104" i="7" s="1"/>
  <c r="Q104" i="7" s="1"/>
  <c r="R104" i="7" s="1"/>
  <c r="I96" i="7"/>
  <c r="I68" i="7"/>
  <c r="M41" i="7"/>
  <c r="M42" i="7"/>
  <c r="M40" i="7"/>
  <c r="O46" i="7" s="1"/>
  <c r="L166" i="7" l="1"/>
  <c r="L165" i="7"/>
  <c r="L110" i="7"/>
  <c r="L109" i="7"/>
  <c r="L111" i="7" s="1"/>
  <c r="J27" i="7" s="1"/>
  <c r="L138" i="7"/>
  <c r="L137" i="7"/>
  <c r="P77" i="7"/>
  <c r="Q77" i="7" s="1"/>
  <c r="R77" i="7" s="1"/>
  <c r="P76" i="7"/>
  <c r="Q76" i="7" s="1"/>
  <c r="R76" i="7" s="1"/>
  <c r="P75" i="7"/>
  <c r="Q75" i="7" s="1"/>
  <c r="R75" i="7" s="1"/>
  <c r="O47" i="7"/>
  <c r="P47" i="7" s="1"/>
  <c r="Q47" i="7" s="1"/>
  <c r="R47" i="7" s="1"/>
  <c r="O48" i="7"/>
  <c r="P48" i="7" s="1"/>
  <c r="Q48" i="7" s="1"/>
  <c r="R48" i="7" s="1"/>
  <c r="O49" i="7"/>
  <c r="P49" i="7" s="1"/>
  <c r="Q49" i="7" s="1"/>
  <c r="R49" i="7" s="1"/>
  <c r="O50" i="7"/>
  <c r="P50" i="7" s="1"/>
  <c r="Q50" i="7" s="1"/>
  <c r="R50" i="7" s="1"/>
  <c r="O51" i="7"/>
  <c r="P51" i="7" s="1"/>
  <c r="Q51" i="7" s="1"/>
  <c r="R51" i="7" s="1"/>
  <c r="P46" i="7"/>
  <c r="Q46" i="7" s="1"/>
  <c r="R46" i="7" s="1"/>
  <c r="P79" i="7"/>
  <c r="Q79" i="7" s="1"/>
  <c r="R79" i="7" s="1"/>
  <c r="P78" i="7"/>
  <c r="Q78" i="7" s="1"/>
  <c r="R78" i="7" s="1"/>
  <c r="P74" i="7"/>
  <c r="Q74" i="7" s="1"/>
  <c r="R74" i="7" s="1"/>
  <c r="E41" i="7"/>
  <c r="F41" i="7" s="1"/>
  <c r="G41" i="7" s="1"/>
  <c r="H41" i="7" s="1"/>
  <c r="E42" i="7"/>
  <c r="F42" i="7" s="1"/>
  <c r="G42" i="7" s="1"/>
  <c r="H42" i="7" s="1"/>
  <c r="E43" i="7"/>
  <c r="F43" i="7" s="1"/>
  <c r="G43" i="7" s="1"/>
  <c r="H43" i="7" s="1"/>
  <c r="E44" i="7"/>
  <c r="F44" i="7" s="1"/>
  <c r="G44" i="7" s="1"/>
  <c r="H44" i="7" s="1"/>
  <c r="E45" i="7"/>
  <c r="F45" i="7" s="1"/>
  <c r="G45" i="7" s="1"/>
  <c r="H45" i="7" s="1"/>
  <c r="E46" i="7"/>
  <c r="F46" i="7" s="1"/>
  <c r="G46" i="7" s="1"/>
  <c r="H46" i="7" s="1"/>
  <c r="E47" i="7"/>
  <c r="F47" i="7" s="1"/>
  <c r="G47" i="7" s="1"/>
  <c r="H47" i="7" s="1"/>
  <c r="E48" i="7"/>
  <c r="F48" i="7" s="1"/>
  <c r="G48" i="7" s="1"/>
  <c r="H48" i="7" s="1"/>
  <c r="E49" i="7"/>
  <c r="F49" i="7" s="1"/>
  <c r="G49" i="7" s="1"/>
  <c r="H49" i="7" s="1"/>
  <c r="E50" i="7"/>
  <c r="F50" i="7" s="1"/>
  <c r="G50" i="7" s="1"/>
  <c r="H50" i="7" s="1"/>
  <c r="E51" i="7"/>
  <c r="F51" i="7" s="1"/>
  <c r="G51" i="7" s="1"/>
  <c r="H51" i="7" s="1"/>
  <c r="E52" i="7"/>
  <c r="F52" i="7" s="1"/>
  <c r="G52" i="7" s="1"/>
  <c r="H52" i="7" s="1"/>
  <c r="E53" i="7"/>
  <c r="F53" i="7" s="1"/>
  <c r="G53" i="7" s="1"/>
  <c r="H53" i="7" s="1"/>
  <c r="E54" i="7"/>
  <c r="F54" i="7" s="1"/>
  <c r="G54" i="7" s="1"/>
  <c r="H54" i="7" s="1"/>
  <c r="E55" i="7"/>
  <c r="F55" i="7" s="1"/>
  <c r="G55" i="7" s="1"/>
  <c r="H55" i="7" s="1"/>
  <c r="E56" i="7"/>
  <c r="F56" i="7" s="1"/>
  <c r="G56" i="7" s="1"/>
  <c r="H56" i="7" s="1"/>
  <c r="E57" i="7"/>
  <c r="F57" i="7" s="1"/>
  <c r="G57" i="7" s="1"/>
  <c r="H57" i="7" s="1"/>
  <c r="E58" i="7"/>
  <c r="F58" i="7" s="1"/>
  <c r="G58" i="7" s="1"/>
  <c r="H58" i="7" s="1"/>
  <c r="E59" i="7"/>
  <c r="F59" i="7" s="1"/>
  <c r="G59" i="7" s="1"/>
  <c r="H59" i="7" s="1"/>
  <c r="E60" i="7"/>
  <c r="F60" i="7" s="1"/>
  <c r="G60" i="7" s="1"/>
  <c r="H60" i="7" s="1"/>
  <c r="E61" i="7"/>
  <c r="F61" i="7" s="1"/>
  <c r="G61" i="7" s="1"/>
  <c r="H61" i="7" s="1"/>
  <c r="E62" i="7"/>
  <c r="F62" i="7" s="1"/>
  <c r="G62" i="7" s="1"/>
  <c r="H62" i="7" s="1"/>
  <c r="E63" i="7"/>
  <c r="F63" i="7" s="1"/>
  <c r="G63" i="7" s="1"/>
  <c r="H63" i="7" s="1"/>
  <c r="E40" i="7"/>
  <c r="F40" i="7" s="1"/>
  <c r="G40" i="7" s="1"/>
  <c r="H40" i="7" s="1"/>
  <c r="L167" i="7" l="1"/>
  <c r="J29" i="7" s="1"/>
  <c r="L139" i="7"/>
  <c r="J28" i="7" s="1"/>
  <c r="L54" i="7"/>
  <c r="L53" i="7"/>
  <c r="L82" i="7"/>
  <c r="L81" i="7"/>
  <c r="L83" i="7" s="1"/>
  <c r="J26" i="7" s="1"/>
  <c r="I40" i="7"/>
  <c r="L55" i="7" l="1"/>
  <c r="J25" i="7" s="1"/>
  <c r="J31" i="7"/>
  <c r="E36" i="6"/>
  <c r="E37" i="6"/>
  <c r="E38" i="6"/>
  <c r="E39" i="6"/>
  <c r="E35" i="6"/>
  <c r="O42" i="6"/>
  <c r="O43" i="6" s="1"/>
  <c r="M42" i="6"/>
  <c r="J42" i="6"/>
  <c r="J43" i="6" s="1"/>
  <c r="H42" i="6"/>
  <c r="E25" i="6"/>
  <c r="E26" i="6"/>
  <c r="E27" i="6"/>
  <c r="E28" i="6"/>
  <c r="E29" i="6"/>
  <c r="E30" i="6"/>
  <c r="E24" i="6"/>
  <c r="T33" i="6"/>
  <c r="T34" i="6" s="1"/>
  <c r="R33" i="6"/>
  <c r="O33" i="6"/>
  <c r="O34" i="6" s="1"/>
  <c r="M33" i="6"/>
  <c r="J33" i="6"/>
  <c r="J34" i="6" s="1"/>
  <c r="H33" i="6"/>
  <c r="Y25" i="6"/>
  <c r="Y26" i="6" s="1"/>
  <c r="W25" i="6"/>
  <c r="T25" i="6"/>
  <c r="T26" i="6" s="1"/>
  <c r="R25" i="6"/>
  <c r="O25" i="6"/>
  <c r="O26" i="6" s="1"/>
  <c r="M25" i="6"/>
  <c r="J25" i="6"/>
  <c r="J26" i="6" s="1"/>
  <c r="H25" i="6"/>
  <c r="Y17" i="6"/>
  <c r="Y18" i="6" s="1"/>
  <c r="W17" i="6"/>
  <c r="T17" i="6"/>
  <c r="T18" i="6" s="1"/>
  <c r="R17" i="6"/>
  <c r="O17" i="6"/>
  <c r="O18" i="6" s="1"/>
  <c r="M17" i="6"/>
  <c r="M18" i="6" s="1"/>
  <c r="J17" i="6"/>
  <c r="J18" i="6" s="1"/>
  <c r="H17" i="6"/>
  <c r="H18" i="6" s="1"/>
  <c r="Y9" i="6"/>
  <c r="Y10" i="6" s="1"/>
  <c r="W9" i="6"/>
  <c r="T9" i="6"/>
  <c r="T10" i="6" s="1"/>
  <c r="R9" i="6"/>
  <c r="O9" i="6"/>
  <c r="O10" i="6" s="1"/>
  <c r="M9" i="6"/>
  <c r="J9" i="6"/>
  <c r="J10" i="6" s="1"/>
  <c r="H9" i="6"/>
  <c r="H10" i="6" s="1"/>
  <c r="E19" i="6"/>
  <c r="E18" i="6"/>
  <c r="E17" i="6"/>
  <c r="E16" i="6"/>
  <c r="E15" i="6"/>
  <c r="E14" i="6"/>
  <c r="E13" i="6"/>
  <c r="E12" i="6"/>
  <c r="E11" i="6"/>
  <c r="E10" i="6"/>
  <c r="E9" i="6"/>
  <c r="E8" i="6"/>
  <c r="E7" i="6"/>
  <c r="E116" i="5"/>
  <c r="L83" i="5"/>
  <c r="E63" i="5"/>
  <c r="F57" i="5"/>
  <c r="F56" i="5"/>
  <c r="F55" i="5"/>
  <c r="M43" i="6" l="1"/>
  <c r="M44" i="6" s="1"/>
  <c r="H43" i="6"/>
  <c r="H44" i="6" s="1"/>
  <c r="M19" i="6"/>
  <c r="R34" i="6"/>
  <c r="R35" i="6" s="1"/>
  <c r="M34" i="6"/>
  <c r="M35" i="6" s="1"/>
  <c r="H34" i="6"/>
  <c r="H35" i="6" s="1"/>
  <c r="W26" i="6"/>
  <c r="W27" i="6" s="1"/>
  <c r="R26" i="6"/>
  <c r="R27" i="6" s="1"/>
  <c r="M26" i="6"/>
  <c r="M27" i="6" s="1"/>
  <c r="H26" i="6"/>
  <c r="H27" i="6" s="1"/>
  <c r="W18" i="6"/>
  <c r="W19" i="6" s="1"/>
  <c r="R18" i="6"/>
  <c r="R19" i="6" s="1"/>
  <c r="H19" i="6"/>
  <c r="W10" i="6"/>
  <c r="W11" i="6" s="1"/>
  <c r="R10" i="6"/>
  <c r="R11" i="6" s="1"/>
  <c r="M10" i="6"/>
  <c r="M11" i="6" s="1"/>
  <c r="H11" i="6"/>
  <c r="A34" i="5" l="1"/>
  <c r="A44" i="5" s="1"/>
  <c r="A33" i="5"/>
  <c r="A43" i="5" s="1"/>
  <c r="A32" i="5"/>
  <c r="A42" i="5" s="1"/>
  <c r="A31" i="5"/>
  <c r="A41" i="5" s="1"/>
  <c r="A30" i="5"/>
  <c r="A40" i="5" s="1"/>
  <c r="A29" i="5"/>
  <c r="A39" i="5" s="1"/>
  <c r="A28" i="5"/>
  <c r="A38" i="5" s="1"/>
  <c r="A27" i="5"/>
  <c r="A37" i="5" s="1"/>
  <c r="A26" i="5"/>
  <c r="A36" i="5" s="1"/>
  <c r="A25" i="5"/>
  <c r="J135" i="3"/>
  <c r="J136" i="3"/>
  <c r="C122" i="3"/>
  <c r="H120" i="3" s="1"/>
  <c r="D122" i="3"/>
  <c r="I121" i="3" s="1"/>
  <c r="B122" i="3"/>
  <c r="G120" i="3" s="1"/>
  <c r="A35" i="5" l="1"/>
  <c r="E29" i="5"/>
  <c r="I120" i="3"/>
  <c r="G119" i="3"/>
  <c r="G121" i="3"/>
  <c r="H119" i="3"/>
  <c r="I119" i="3"/>
  <c r="I122" i="3" s="1"/>
  <c r="H121" i="3"/>
  <c r="R99" i="3"/>
  <c r="S99" i="3"/>
  <c r="Q99" i="3"/>
  <c r="Q104" i="3" s="1"/>
  <c r="R82" i="3"/>
  <c r="R88" i="3" s="1"/>
  <c r="R93" i="3" s="1"/>
  <c r="S82" i="3"/>
  <c r="S88" i="3" s="1"/>
  <c r="Q82" i="3"/>
  <c r="Q88" i="3" s="1"/>
  <c r="J99" i="3"/>
  <c r="J104" i="3" s="1"/>
  <c r="K99" i="3"/>
  <c r="I99" i="3"/>
  <c r="J82" i="3"/>
  <c r="J88" i="3" s="1"/>
  <c r="J93" i="3" s="1"/>
  <c r="C99" i="3"/>
  <c r="B99" i="3"/>
  <c r="A99" i="3"/>
  <c r="B78" i="3"/>
  <c r="A77" i="3"/>
  <c r="B82" i="3" s="1"/>
  <c r="B88" i="3" s="1"/>
  <c r="B93" i="3" s="1"/>
  <c r="L136" i="3"/>
  <c r="K136" i="3"/>
  <c r="L135" i="3"/>
  <c r="K135" i="3"/>
  <c r="L134" i="3"/>
  <c r="K134" i="3"/>
  <c r="J134" i="3"/>
  <c r="B15" i="3"/>
  <c r="B19" i="3" s="1"/>
  <c r="C15" i="3"/>
  <c r="C19" i="3" s="1"/>
  <c r="D15" i="3"/>
  <c r="D19" i="3" s="1"/>
  <c r="C79" i="3"/>
  <c r="K79" i="3"/>
  <c r="J78" i="3"/>
  <c r="I77" i="3"/>
  <c r="K82" i="3" s="1"/>
  <c r="K88" i="3" s="1"/>
  <c r="K93" i="3" s="1"/>
  <c r="S104" i="3" l="1"/>
  <c r="G122" i="3"/>
  <c r="H122" i="3"/>
  <c r="S93" i="3"/>
  <c r="Q93" i="3"/>
  <c r="I104" i="3"/>
  <c r="K104" i="3"/>
  <c r="I82" i="3"/>
  <c r="I88" i="3" s="1"/>
  <c r="I93" i="3" s="1"/>
  <c r="A104" i="3"/>
  <c r="R104" i="3"/>
  <c r="C104" i="3"/>
  <c r="B104" i="3"/>
  <c r="A82" i="3"/>
  <c r="A88" i="3" s="1"/>
  <c r="A93" i="3" s="1"/>
  <c r="C82" i="3"/>
  <c r="C88" i="3" s="1"/>
  <c r="C93" i="3" s="1"/>
  <c r="D18" i="3"/>
  <c r="D20" i="3"/>
  <c r="C20" i="3"/>
  <c r="B20" i="3"/>
  <c r="C18" i="3"/>
  <c r="B18" i="3"/>
  <c r="B16" i="3" l="1"/>
  <c r="G11" i="3" s="1"/>
  <c r="C16" i="3"/>
  <c r="H13" i="3" s="1"/>
  <c r="D16" i="3"/>
  <c r="I11" i="3" s="1"/>
  <c r="G13" i="3"/>
  <c r="G12" i="3"/>
  <c r="H12" i="3" l="1"/>
  <c r="H11" i="3"/>
  <c r="I13" i="3"/>
  <c r="I12" i="3"/>
  <c r="G15" i="3"/>
  <c r="L11" i="3" s="1"/>
  <c r="H15" i="3"/>
  <c r="L12" i="3" s="1"/>
  <c r="I15" i="3" l="1"/>
  <c r="M19" i="3" s="1"/>
  <c r="N11" i="3"/>
  <c r="N12" i="3"/>
  <c r="I19" i="3"/>
  <c r="I20" i="3"/>
  <c r="M16" i="3"/>
  <c r="L13" i="3"/>
  <c r="I18" i="3"/>
  <c r="I16" i="3"/>
  <c r="N13" i="3"/>
  <c r="M13" i="3"/>
  <c r="K16" i="3"/>
  <c r="G18" i="3"/>
  <c r="G20" i="3"/>
  <c r="G19" i="3"/>
  <c r="M11" i="3"/>
  <c r="H20" i="3"/>
  <c r="H19" i="3"/>
  <c r="L16" i="3"/>
  <c r="H18" i="3"/>
  <c r="M12" i="3"/>
  <c r="L19" i="3"/>
  <c r="K19" i="3"/>
  <c r="G16" i="3" l="1"/>
  <c r="H16" i="3"/>
</calcChain>
</file>

<file path=xl/sharedStrings.xml><?xml version="1.0" encoding="utf-8"?>
<sst xmlns="http://schemas.openxmlformats.org/spreadsheetml/2006/main" count="1064" uniqueCount="297">
  <si>
    <t>Feature A</t>
  </si>
  <si>
    <t>Feature B</t>
  </si>
  <si>
    <t>Feature C</t>
  </si>
  <si>
    <t>Sample 1</t>
  </si>
  <si>
    <t>Sample 2</t>
  </si>
  <si>
    <t>Sample 3</t>
  </si>
  <si>
    <t>Mean</t>
  </si>
  <si>
    <t>AA</t>
  </si>
  <si>
    <t>AB</t>
  </si>
  <si>
    <t>AC</t>
  </si>
  <si>
    <t>Std. Dev</t>
  </si>
  <si>
    <t>BB</t>
  </si>
  <si>
    <t>BC</t>
  </si>
  <si>
    <t>CC</t>
  </si>
  <si>
    <t>Featrue B</t>
  </si>
  <si>
    <t>Row Echelon Form</t>
  </si>
  <si>
    <t>A - λI</t>
  </si>
  <si>
    <t>A</t>
  </si>
  <si>
    <t>v1</t>
  </si>
  <si>
    <t>v3</t>
  </si>
  <si>
    <t>λ 1</t>
  </si>
  <si>
    <t>λ 2</t>
  </si>
  <si>
    <t>λ 3</t>
  </si>
  <si>
    <t>x</t>
  </si>
  <si>
    <t>=</t>
  </si>
  <si>
    <t>PC1</t>
  </si>
  <si>
    <t>PC2</t>
  </si>
  <si>
    <t>PC3</t>
  </si>
  <si>
    <t xml:space="preserve"> </t>
  </si>
  <si>
    <t>-</t>
  </si>
  <si>
    <t>0,6666666667 - 𝜆</t>
  </si>
  <si>
    <t>+</t>
  </si>
  <si>
    <t>*treat values as -1 and 0 (eigenvalue rounding error)</t>
  </si>
  <si>
    <t>λ 1 ≈</t>
  </si>
  <si>
    <t>λ 2 ≈</t>
  </si>
  <si>
    <t xml:space="preserve"> v2</t>
  </si>
  <si>
    <t>Magnitude</t>
  </si>
  <si>
    <r>
      <t>v1</t>
    </r>
    <r>
      <rPr>
        <b/>
        <vertAlign val="subscript"/>
        <sz val="11"/>
        <color theme="1"/>
        <rFont val="Aptos Narrow"/>
        <family val="2"/>
        <scheme val="minor"/>
      </rPr>
      <t>normalised</t>
    </r>
  </si>
  <si>
    <r>
      <t>v2</t>
    </r>
    <r>
      <rPr>
        <b/>
        <vertAlign val="subscript"/>
        <sz val="11"/>
        <color theme="1"/>
        <rFont val="Aptos Narrow"/>
        <family val="2"/>
        <scheme val="minor"/>
      </rPr>
      <t>normalised</t>
    </r>
  </si>
  <si>
    <r>
      <t>v3</t>
    </r>
    <r>
      <rPr>
        <b/>
        <vertAlign val="subscript"/>
        <sz val="11"/>
        <color theme="1"/>
        <rFont val="Aptos Narrow"/>
        <family val="2"/>
        <scheme val="minor"/>
      </rPr>
      <t>normalised</t>
    </r>
  </si>
  <si>
    <t>Normalised Eigenvectors</t>
  </si>
  <si>
    <t>Calculated Eigenvectors</t>
  </si>
  <si>
    <t>Eigenvalues (Rounded)</t>
  </si>
  <si>
    <t>0,666666667 - 𝜆</t>
  </si>
  <si>
    <t>Principle Component Matrix (Z)</t>
  </si>
  <si>
    <r>
      <t>Standardised Data Matrix (X</t>
    </r>
    <r>
      <rPr>
        <b/>
        <vertAlign val="subscript"/>
        <sz val="11"/>
        <color theme="1"/>
        <rFont val="Aptos Narrow"/>
        <family val="2"/>
        <scheme val="minor"/>
      </rPr>
      <t>std</t>
    </r>
    <r>
      <rPr>
        <b/>
        <sz val="11"/>
        <color theme="1"/>
        <rFont val="Aptos Narrow"/>
        <family val="2"/>
        <scheme val="minor"/>
      </rPr>
      <t>)</t>
    </r>
  </si>
  <si>
    <t>Eigenvector Matrix (E)</t>
  </si>
  <si>
    <t>*normalised and ordered by eigenvalue</t>
  </si>
  <si>
    <t>r1 → r1/-1,14333333333333</t>
  </si>
  <si>
    <t>r2 → r2-r1*0,518475847365213</t>
  </si>
  <si>
    <t>r2 → r2/-0,908216245023355</t>
  </si>
  <si>
    <t>r3 → r3-r1*0,518475847365213</t>
  </si>
  <si>
    <t>r3 → r3-r2*0,901783754976645</t>
  </si>
  <si>
    <t>r1 → r1/0,476666666666667</t>
  </si>
  <si>
    <t>r2 → r2/-0,0872855101887361</t>
  </si>
  <si>
    <t>r3 → r3-r2*0,102714489811264</t>
  </si>
  <si>
    <t>r1 → r1/0,666666666666667</t>
  </si>
  <si>
    <t>r2 → r2/0,263440860215054</t>
  </si>
  <si>
    <t>r3 → r3-r2*0,263440860215053</t>
  </si>
  <si>
    <r>
      <t>v1</t>
    </r>
    <r>
      <rPr>
        <b/>
        <vertAlign val="subscript"/>
        <sz val="11"/>
        <color theme="1"/>
        <rFont val="Aptos Narrow"/>
        <family val="2"/>
        <scheme val="minor"/>
      </rPr>
      <t>calculated</t>
    </r>
  </si>
  <si>
    <r>
      <t>v2</t>
    </r>
    <r>
      <rPr>
        <b/>
        <vertAlign val="subscript"/>
        <sz val="11"/>
        <color theme="1"/>
        <rFont val="Aptos Narrow"/>
        <family val="2"/>
        <scheme val="minor"/>
      </rPr>
      <t>calculated</t>
    </r>
  </si>
  <si>
    <r>
      <t>v3</t>
    </r>
    <r>
      <rPr>
        <b/>
        <vertAlign val="subscript"/>
        <sz val="11"/>
        <color theme="1"/>
        <rFont val="Aptos Narrow"/>
        <family val="2"/>
        <scheme val="minor"/>
      </rPr>
      <t>calculated</t>
    </r>
  </si>
  <si>
    <t>Observation 1</t>
  </si>
  <si>
    <t>Observation 2</t>
  </si>
  <si>
    <t>Observation 3</t>
  </si>
  <si>
    <t>Hours studying</t>
  </si>
  <si>
    <t>Preparation exams taken</t>
  </si>
  <si>
    <t>Mark (100)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</si>
  <si>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</si>
  <si>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</si>
  <si>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</si>
  <si>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</si>
  <si>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</si>
  <si>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</si>
  <si>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</si>
  <si>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</si>
  <si>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</si>
  <si>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</si>
  <si>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</si>
  <si>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</si>
  <si>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</si>
  <si>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</si>
  <si>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</si>
  <si>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</si>
  <si>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</si>
  <si>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</si>
  <si>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</si>
  <si>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</si>
  <si>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</si>
  <si>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</si>
  <si>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</si>
  <si>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</si>
  <si>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Correlation Coefficient between Preparation Exams Taken and Hours Studying:</t>
  </si>
  <si>
    <t>Estimated regression line parameters:</t>
  </si>
  <si>
    <t>β₀ (intercept)</t>
  </si>
  <si>
    <t>β₁ (Hours studying)</t>
  </si>
  <si>
    <t>β₂ (Preparation exams taken)</t>
  </si>
  <si>
    <t>Coefficient of Determination From Regression Output (R^2):</t>
  </si>
  <si>
    <t>F-test to test the model for significance on a 5% level of significance:</t>
  </si>
  <si>
    <t>F-critical</t>
  </si>
  <si>
    <r>
      <t xml:space="preserve">Test to determine whether the variable </t>
    </r>
    <r>
      <rPr>
        <i/>
        <sz val="11"/>
        <color theme="3"/>
        <rFont val="Aptos Narrow"/>
        <family val="2"/>
        <scheme val="minor"/>
      </rPr>
      <t xml:space="preserve">Hours studied </t>
    </r>
    <r>
      <rPr>
        <sz val="11"/>
        <color theme="3"/>
        <rFont val="Aptos Narrow"/>
        <family val="2"/>
        <scheme val="minor"/>
      </rPr>
      <t>is significant at the 5% level of significance.</t>
    </r>
  </si>
  <si>
    <t>Mark = 68,5550926239747  + 3,637832028    * 3  + 0,798413336   * 4</t>
  </si>
  <si>
    <t>Estimated Mark:</t>
  </si>
  <si>
    <t>Hours studied:</t>
  </si>
  <si>
    <t>Prep Exams Taken:</t>
  </si>
  <si>
    <t>↓</t>
  </si>
  <si>
    <t>Loves ice cream</t>
  </si>
  <si>
    <t>Loves chocolate</t>
  </si>
  <si>
    <t>Age</t>
  </si>
  <si>
    <t>yes</t>
  </si>
  <si>
    <t>no</t>
  </si>
  <si>
    <t>Gini Impurity</t>
  </si>
  <si>
    <t>Total Gini Impurity</t>
  </si>
  <si>
    <t>y = yes</t>
  </si>
  <si>
    <t>y = no</t>
  </si>
  <si>
    <t>Loves the movie "Ice age" (y)</t>
  </si>
  <si>
    <t>Age &lt; 8</t>
  </si>
  <si>
    <t>Age &lt; 10,5</t>
  </si>
  <si>
    <t>Age &lt; 13</t>
  </si>
  <si>
    <t>Age &lt; 16</t>
  </si>
  <si>
    <t>Age &lt; 18</t>
  </si>
  <si>
    <t>Age &lt; 26</t>
  </si>
  <si>
    <t>Age &lt; 34,5</t>
  </si>
  <si>
    <t>Age &lt; 36</t>
  </si>
  <si>
    <t>Age &lt; 37,5</t>
  </si>
  <si>
    <t>Age &lt; 43</t>
  </si>
  <si>
    <t>Age &lt; 49</t>
  </si>
  <si>
    <t>Age &lt; 63,5</t>
  </si>
  <si>
    <t>Average Age</t>
  </si>
  <si>
    <t>Subset (Loves chocolate = yes)</t>
  </si>
  <si>
    <t>Subset (Loves chocolate = no)</t>
  </si>
  <si>
    <t>Loves chocolate and:</t>
  </si>
  <si>
    <t>Fold 5</t>
  </si>
  <si>
    <t>Fold 4</t>
  </si>
  <si>
    <t>Fold 3</t>
  </si>
  <si>
    <t>Fold 2</t>
  </si>
  <si>
    <t>Fold 1</t>
  </si>
  <si>
    <t>Average number of shift/ week</t>
  </si>
  <si>
    <t>Age( month)</t>
  </si>
  <si>
    <t>Machines working</t>
  </si>
  <si>
    <t>Logistic Regression Iteration 1 (Test using Fold 1, Train on other Folds)</t>
  </si>
  <si>
    <t>logit</t>
  </si>
  <si>
    <t>e^logit</t>
  </si>
  <si>
    <t>probability</t>
  </si>
  <si>
    <t>log likelihood</t>
  </si>
  <si>
    <t>sum of log likelihoods</t>
  </si>
  <si>
    <t>Coefficient</t>
  </si>
  <si>
    <t>β₀</t>
  </si>
  <si>
    <t>β₁</t>
  </si>
  <si>
    <t>β₂</t>
  </si>
  <si>
    <t>Fold 1 (Test Set)</t>
  </si>
  <si>
    <t>Predicted Probability</t>
  </si>
  <si>
    <t>P(X=0)</t>
  </si>
  <si>
    <t>P(X=1)</t>
  </si>
  <si>
    <t>Fold 2 (Test Set)</t>
  </si>
  <si>
    <t>Logistic Regression Iteration 2 (Test using Fold 2, Train on other Folds)</t>
  </si>
  <si>
    <t>Fold 3 (Test Set)</t>
  </si>
  <si>
    <t>Logistic Regression Iteration 3 (Test using Fold 3, Train on other Folds)</t>
  </si>
  <si>
    <t>Fold 4 (Test Set)</t>
  </si>
  <si>
    <t>Logistic Regression Iteration 4 (Test using Fold 4, Train on other Folds)</t>
  </si>
  <si>
    <t>Fold 5 (Test Set)</t>
  </si>
  <si>
    <t>Logistic Regression Iteration 5 (Test using Fold 5, Train on other Folds)</t>
  </si>
  <si>
    <t>isCorrect</t>
  </si>
  <si>
    <t>Test Using Fold 1</t>
  </si>
  <si>
    <t>Correct</t>
  </si>
  <si>
    <t>Incorrect</t>
  </si>
  <si>
    <t>Accuracy</t>
  </si>
  <si>
    <t>Test Using Fold 2</t>
  </si>
  <si>
    <t>Test Using Fold 3</t>
  </si>
  <si>
    <t>Test Using Fold 4</t>
  </si>
  <si>
    <t>Test Using Fold 5</t>
  </si>
  <si>
    <t>Logistic Regression K-Fold cross validation (K=5)</t>
  </si>
  <si>
    <t>Average Accuracy</t>
  </si>
  <si>
    <t>Distance 1</t>
  </si>
  <si>
    <t>Rank 1</t>
  </si>
  <si>
    <t>Distance 2</t>
  </si>
  <si>
    <t>Rank 2</t>
  </si>
  <si>
    <t>Distance 3</t>
  </si>
  <si>
    <t>Rank 3</t>
  </si>
  <si>
    <t>Distance 4</t>
  </si>
  <si>
    <t>Rank 4</t>
  </si>
  <si>
    <t>Distance 5</t>
  </si>
  <si>
    <t>Rank 5</t>
  </si>
  <si>
    <t>Distance 6</t>
  </si>
  <si>
    <t>Rank 6</t>
  </si>
  <si>
    <t>Predicted Class</t>
  </si>
  <si>
    <t>KNN K-Fold Iteration</t>
  </si>
  <si>
    <t>Logistic Regression KNN Iteration</t>
  </si>
  <si>
    <t>KNN Iteration 1 (Test using Fold 1, Predict on other Folds)</t>
  </si>
  <si>
    <t>KNN Iteration 2 (Test using Fold 2, Predict on other Folds)</t>
  </si>
  <si>
    <t>KNN Iteration 3 (Test using Fold 3, Predict on other Folds)</t>
  </si>
  <si>
    <t>KNN Iteration 4 (Test using Fold 4, Predict on other Folds)</t>
  </si>
  <si>
    <t>KNN Iteration 5 (Test using Fold 5, Predict on other Folds)</t>
  </si>
  <si>
    <t>Prediction</t>
  </si>
  <si>
    <t>Machines working (prediction)</t>
  </si>
  <si>
    <t>Threshold</t>
  </si>
  <si>
    <t>KNN K-Fold cross validation (k=1; K=5)</t>
  </si>
  <si>
    <t>Mark ≈ 83</t>
  </si>
  <si>
    <t>Correlation Coefficient</t>
  </si>
  <si>
    <t>Estimated regression line parameters</t>
  </si>
  <si>
    <t>Coefficient of Determination</t>
  </si>
  <si>
    <t>F-Test</t>
  </si>
  <si>
    <t>Variable Significance</t>
  </si>
  <si>
    <t>Calculated Estimation</t>
  </si>
  <si>
    <t>Predicition</t>
  </si>
  <si>
    <t>Calculation</t>
  </si>
  <si>
    <t>x1</t>
  </si>
  <si>
    <t>x2</t>
  </si>
  <si>
    <t>x3</t>
  </si>
  <si>
    <t>x4</t>
  </si>
  <si>
    <t>x5</t>
  </si>
  <si>
    <t>x6</t>
  </si>
  <si>
    <t>x7</t>
  </si>
  <si>
    <t>x8</t>
  </si>
  <si>
    <t>x9</t>
  </si>
  <si>
    <t>x10</t>
  </si>
  <si>
    <t>y</t>
  </si>
  <si>
    <t>Probability of Actual Outcome P(Y=Actual)</t>
  </si>
  <si>
    <t>Value</t>
  </si>
  <si>
    <t>Odds Ratio (e^β)</t>
  </si>
  <si>
    <t>Direction of Effect</t>
  </si>
  <si>
    <t>Interpretation of Beta Coefficients</t>
  </si>
  <si>
    <t>Predicted Probability P(Y=1)</t>
  </si>
  <si>
    <t>Predicted Outcome</t>
  </si>
  <si>
    <t>Correct/ Incorrect</t>
  </si>
  <si>
    <t>Correct Predictions</t>
  </si>
  <si>
    <t>Incorrect Predictions</t>
  </si>
  <si>
    <t>Type 1/Type 2 Error</t>
  </si>
  <si>
    <t>TP(1) / TN(2)</t>
  </si>
  <si>
    <t>Neutral</t>
  </si>
  <si>
    <t>Baseline log odds when all Xs = 0. Essentially neutral effect.</t>
  </si>
  <si>
    <t>Negative</t>
  </si>
  <si>
    <r>
      <t xml:space="preserve">A 1-unit increase in X₁ </t>
    </r>
    <r>
      <rPr>
        <b/>
        <sz val="11"/>
        <color rgb="FF000000"/>
        <rFont val="Aptos Narrow"/>
        <family val="2"/>
        <scheme val="minor"/>
      </rPr>
      <t>decreases</t>
    </r>
    <r>
      <rPr>
        <sz val="11"/>
        <color theme="1"/>
        <rFont val="Aptos Narrow"/>
        <family val="2"/>
        <scheme val="minor"/>
      </rPr>
      <t xml:space="preserve"> odds of Y = 1 by ~5.2%.</t>
    </r>
  </si>
  <si>
    <t>Positive</t>
  </si>
  <si>
    <r>
      <t xml:space="preserve">A 1-unit increase in X₂ </t>
    </r>
    <r>
      <rPr>
        <b/>
        <sz val="11"/>
        <color rgb="FF000000"/>
        <rFont val="Aptos Narrow"/>
        <family val="2"/>
        <scheme val="minor"/>
      </rPr>
      <t>increases</t>
    </r>
    <r>
      <rPr>
        <sz val="11"/>
        <color theme="1"/>
        <rFont val="Aptos Narrow"/>
        <family val="2"/>
        <scheme val="minor"/>
      </rPr>
      <t xml:space="preserve"> odds of Y = 1 by ~2.2%.</t>
    </r>
  </si>
  <si>
    <t>β₃</t>
  </si>
  <si>
    <r>
      <t xml:space="preserve">A 1-unit increase in X₃ </t>
    </r>
    <r>
      <rPr>
        <b/>
        <sz val="11"/>
        <color rgb="FF000000"/>
        <rFont val="Aptos Narrow"/>
        <family val="2"/>
        <scheme val="minor"/>
      </rPr>
      <t>increases</t>
    </r>
    <r>
      <rPr>
        <sz val="11"/>
        <color theme="1"/>
        <rFont val="Aptos Narrow"/>
        <family val="2"/>
        <scheme val="minor"/>
      </rPr>
      <t xml:space="preserve"> odds of Y = 1 by ~4.0%.</t>
    </r>
  </si>
  <si>
    <t>β₄</t>
  </si>
  <si>
    <r>
      <t xml:space="preserve">A 1-unit increase in X₄ </t>
    </r>
    <r>
      <rPr>
        <b/>
        <sz val="11"/>
        <color rgb="FF000000"/>
        <rFont val="Aptos Narrow"/>
        <family val="2"/>
        <scheme val="minor"/>
      </rPr>
      <t>decreases</t>
    </r>
    <r>
      <rPr>
        <sz val="11"/>
        <color theme="1"/>
        <rFont val="Aptos Narrow"/>
        <family val="2"/>
        <scheme val="minor"/>
      </rPr>
      <t xml:space="preserve"> odds of Y = 1 by ~10.2%.</t>
    </r>
  </si>
  <si>
    <t>β₅</t>
  </si>
  <si>
    <t>Strong Positive</t>
  </si>
  <si>
    <r>
      <t xml:space="preserve">A 1-unit increase in X₅ </t>
    </r>
    <r>
      <rPr>
        <b/>
        <sz val="11"/>
        <color rgb="FF000000"/>
        <rFont val="Aptos Narrow"/>
        <family val="2"/>
        <scheme val="minor"/>
      </rPr>
      <t>increases</t>
    </r>
    <r>
      <rPr>
        <sz val="11"/>
        <color theme="1"/>
        <rFont val="Aptos Narrow"/>
        <family val="2"/>
        <scheme val="minor"/>
      </rPr>
      <t xml:space="preserve"> odds of Y = 1 by ~70.9%.</t>
    </r>
  </si>
  <si>
    <t>β₆</t>
  </si>
  <si>
    <t>Slight Negative</t>
  </si>
  <si>
    <r>
      <t xml:space="preserve">A 1-unit increase in X₆ has </t>
    </r>
    <r>
      <rPr>
        <b/>
        <sz val="11"/>
        <color rgb="FF000000"/>
        <rFont val="Aptos Narrow"/>
        <family val="2"/>
        <scheme val="minor"/>
      </rPr>
      <t>minimal effect</t>
    </r>
    <r>
      <rPr>
        <sz val="11"/>
        <color theme="1"/>
        <rFont val="Aptos Narrow"/>
        <family val="2"/>
        <scheme val="minor"/>
      </rPr>
      <t>, ~0.3% decrease in odds.</t>
    </r>
  </si>
  <si>
    <t>β₇</t>
  </si>
  <si>
    <r>
      <t xml:space="preserve">A 1-unit increase in X₇ </t>
    </r>
    <r>
      <rPr>
        <b/>
        <sz val="11"/>
        <color rgb="FF000000"/>
        <rFont val="Aptos Narrow"/>
        <family val="2"/>
        <scheme val="minor"/>
      </rPr>
      <t>decreases</t>
    </r>
    <r>
      <rPr>
        <sz val="11"/>
        <color theme="1"/>
        <rFont val="Aptos Narrow"/>
        <family val="2"/>
        <scheme val="minor"/>
      </rPr>
      <t xml:space="preserve"> odds of Y = 1 by ~2.3%.</t>
    </r>
  </si>
  <si>
    <t>β₈</t>
  </si>
  <si>
    <r>
      <t xml:space="preserve">A 1-unit increase in X₈ </t>
    </r>
    <r>
      <rPr>
        <b/>
        <sz val="11"/>
        <color rgb="FF000000"/>
        <rFont val="Aptos Narrow"/>
        <family val="2"/>
        <scheme val="minor"/>
      </rPr>
      <t>decreases</t>
    </r>
    <r>
      <rPr>
        <sz val="11"/>
        <color theme="1"/>
        <rFont val="Aptos Narrow"/>
        <family val="2"/>
        <scheme val="minor"/>
      </rPr>
      <t xml:space="preserve"> odds of Y = 1 by ~1.6%.</t>
    </r>
  </si>
  <si>
    <t>β₉</t>
  </si>
  <si>
    <r>
      <t xml:space="preserve">A 1-unit increase in X₉ </t>
    </r>
    <r>
      <rPr>
        <b/>
        <sz val="11"/>
        <color rgb="FF000000"/>
        <rFont val="Aptos Narrow"/>
        <family val="2"/>
        <scheme val="minor"/>
      </rPr>
      <t>increases</t>
    </r>
    <r>
      <rPr>
        <sz val="11"/>
        <color theme="1"/>
        <rFont val="Aptos Narrow"/>
        <family val="2"/>
        <scheme val="minor"/>
      </rPr>
      <t xml:space="preserve"> odds of Y = 1 by ~5.8%.</t>
    </r>
  </si>
  <si>
    <t>β₁₀</t>
  </si>
  <si>
    <r>
      <t xml:space="preserve">A 1-unit increase in X₁₀ </t>
    </r>
    <r>
      <rPr>
        <b/>
        <sz val="11"/>
        <color rgb="FF000000"/>
        <rFont val="Aptos Narrow"/>
        <family val="2"/>
        <scheme val="minor"/>
      </rPr>
      <t>increases</t>
    </r>
    <r>
      <rPr>
        <sz val="11"/>
        <color theme="1"/>
        <rFont val="Aptos Narrow"/>
        <family val="2"/>
        <scheme val="minor"/>
      </rPr>
      <t xml:space="preserve"> odds of Y = 1 by ~6.3%.</t>
    </r>
  </si>
  <si>
    <t>Confusion Matrix</t>
  </si>
  <si>
    <t>Predicted Positive</t>
  </si>
  <si>
    <t>Predicted Negative</t>
  </si>
  <si>
    <t>Actual Positive</t>
  </si>
  <si>
    <t>Actual Negative</t>
  </si>
  <si>
    <t>Metric</t>
  </si>
  <si>
    <t>Interpretation Of Model Metrics</t>
  </si>
  <si>
    <r>
      <t xml:space="preserve">About </t>
    </r>
    <r>
      <rPr>
        <b/>
        <sz val="11"/>
        <color rgb="FF000000"/>
        <rFont val="Aptos Narrow"/>
        <family val="2"/>
        <scheme val="minor"/>
      </rPr>
      <t>85.4% of all predictions</t>
    </r>
    <r>
      <rPr>
        <sz val="11"/>
        <color theme="1"/>
        <rFont val="Aptos Narrow"/>
        <family val="2"/>
        <scheme val="minor"/>
      </rPr>
      <t xml:space="preserve"> made by the model are correct. This is a </t>
    </r>
    <r>
      <rPr>
        <b/>
        <sz val="11"/>
        <color rgb="FF000000"/>
        <rFont val="Aptos Narrow"/>
        <family val="2"/>
        <scheme val="minor"/>
      </rPr>
      <t>high overall success rate</t>
    </r>
    <r>
      <rPr>
        <sz val="11"/>
        <color theme="1"/>
        <rFont val="Aptos Narrow"/>
        <family val="2"/>
        <scheme val="minor"/>
      </rPr>
      <t>.</t>
    </r>
  </si>
  <si>
    <t>Precision</t>
  </si>
  <si>
    <r>
      <t xml:space="preserve">When the model </t>
    </r>
    <r>
      <rPr>
        <b/>
        <sz val="11"/>
        <color rgb="FF000000"/>
        <rFont val="Aptos Narrow"/>
        <family val="2"/>
        <scheme val="minor"/>
      </rPr>
      <t>predicts a positive</t>
    </r>
    <r>
      <rPr>
        <sz val="11"/>
        <color theme="1"/>
        <rFont val="Aptos Narrow"/>
        <family val="2"/>
        <scheme val="minor"/>
      </rPr>
      <t xml:space="preserve">, it's right </t>
    </r>
    <r>
      <rPr>
        <b/>
        <sz val="11"/>
        <color rgb="FF000000"/>
        <rFont val="Aptos Narrow"/>
        <family val="2"/>
        <scheme val="minor"/>
      </rPr>
      <t>87.4% of the time,</t>
    </r>
    <r>
      <rPr>
        <sz val="11"/>
        <color theme="1"/>
        <rFont val="Aptos Narrow"/>
        <family val="2"/>
        <scheme val="minor"/>
      </rPr>
      <t xml:space="preserve"> meaning </t>
    </r>
    <r>
      <rPr>
        <b/>
        <sz val="11"/>
        <color rgb="FF000000"/>
        <rFont val="Aptos Narrow"/>
        <family val="2"/>
        <scheme val="minor"/>
      </rPr>
      <t>few false positives</t>
    </r>
    <r>
      <rPr>
        <sz val="11"/>
        <color theme="1"/>
        <rFont val="Aptos Narrow"/>
        <family val="2"/>
        <scheme val="minor"/>
      </rPr>
      <t>.</t>
    </r>
  </si>
  <si>
    <t>Recall</t>
  </si>
  <si>
    <r>
      <t xml:space="preserve">The model </t>
    </r>
    <r>
      <rPr>
        <b/>
        <sz val="11"/>
        <color rgb="FF000000"/>
        <rFont val="Aptos Narrow"/>
        <family val="2"/>
        <scheme val="minor"/>
      </rPr>
      <t>correctly identifies 82.1% of actual positives</t>
    </r>
    <r>
      <rPr>
        <sz val="11"/>
        <color theme="1"/>
        <rFont val="Aptos Narrow"/>
        <family val="2"/>
        <scheme val="minor"/>
      </rPr>
      <t xml:space="preserve">, but misses about 17.9%,  so </t>
    </r>
    <r>
      <rPr>
        <b/>
        <sz val="11"/>
        <color rgb="FF000000"/>
        <rFont val="Aptos Narrow"/>
        <family val="2"/>
        <scheme val="minor"/>
      </rPr>
      <t>some false negatives</t>
    </r>
    <r>
      <rPr>
        <sz val="11"/>
        <color theme="1"/>
        <rFont val="Aptos Narrow"/>
        <family val="2"/>
        <scheme val="minor"/>
      </rPr>
      <t xml:space="preserve"> exist.</t>
    </r>
  </si>
  <si>
    <t>F1 Score</t>
  </si>
  <si>
    <r>
      <t xml:space="preserve">This balance between precision and recall confirms the model is </t>
    </r>
    <r>
      <rPr>
        <b/>
        <sz val="11"/>
        <color rgb="FF000000"/>
        <rFont val="Aptos Narrow"/>
        <family val="2"/>
        <scheme val="minor"/>
      </rPr>
      <t>consistently strong on both fronts</t>
    </r>
    <r>
      <rPr>
        <sz val="11"/>
        <color theme="1"/>
        <rFont val="Aptos Narrow"/>
        <family val="2"/>
        <scheme val="minor"/>
      </rPr>
      <t>.</t>
    </r>
  </si>
  <si>
    <t>Dataset</t>
  </si>
  <si>
    <t>Average</t>
  </si>
  <si>
    <t>Gini</t>
  </si>
  <si>
    <t>x1&lt;=0,5</t>
  </si>
  <si>
    <t>x2&lt;=0,5</t>
  </si>
  <si>
    <t>x3&lt;0,5</t>
  </si>
  <si>
    <t>y=0</t>
  </si>
  <si>
    <t>y=1</t>
  </si>
  <si>
    <t>x1&lt;=1,5</t>
  </si>
  <si>
    <t>x2&lt;=1,5</t>
  </si>
  <si>
    <t>Subset (x1&lt;=0,5)</t>
  </si>
  <si>
    <t>x3&lt;=0,5</t>
  </si>
  <si>
    <t>Subset (x1&lt;=0,5; x2&lt;=0,5)</t>
  </si>
  <si>
    <t>LEFT</t>
  </si>
  <si>
    <t>RIGHT</t>
  </si>
  <si>
    <t>Subset (x1&gt;0,5)</t>
  </si>
  <si>
    <t>Subset (x1&gt;1,5)</t>
  </si>
  <si>
    <t>Subset (x1&gt;1,5; x2&gt;0,5)</t>
  </si>
  <si>
    <t>Subset (x1&gt;1,5; x2&gt;0,5;x3&gt;0,5)</t>
  </si>
  <si>
    <t>WEIGHT</t>
  </si>
  <si>
    <t>HEIGHT</t>
  </si>
  <si>
    <t>SIZE</t>
  </si>
  <si>
    <t>Distance</t>
  </si>
  <si>
    <t>KNN Rank</t>
  </si>
  <si>
    <t>S</t>
  </si>
  <si>
    <t>M</t>
  </si>
  <si>
    <t>L</t>
  </si>
  <si>
    <t>Predicted Size: M</t>
  </si>
  <si>
    <t>KNN Prediction</t>
  </si>
  <si>
    <t>Graphical representation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</si>
</sst>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R&quot;#,##0;[Red]\-&quot;R&quot;#,##0"/>
  </numFmts>
  <fonts count="25" x14ac:knownFonts="1">
    <font>
      <sz val="11"/>
      <color theme="1"/>
      <name val="Aptos Narrow"/>
      <family val="2"/>
      <scheme val="minor"/>
    </font>
    <font>
      <b/>
      <sz val="11"/>
      <color theme="1"/>
      <name val="Aptos Narrow"/>
      <family val="2"/>
      <scheme val="minor"/>
    </font>
    <font>
      <i/>
      <sz val="11"/>
      <color theme="1"/>
      <name val="Aptos Narrow"/>
      <family val="2"/>
      <scheme val="minor"/>
    </font>
    <font>
      <sz val="14"/>
      <color theme="1"/>
      <name val="Aptos Narrow"/>
      <family val="2"/>
      <scheme val="minor"/>
    </font>
    <font>
      <i/>
      <sz val="11"/>
      <color theme="6" tint="-0.249977111117893"/>
      <name val="Aptos Narrow"/>
      <family val="2"/>
      <scheme val="minor"/>
    </font>
    <font>
      <b/>
      <vertAlign val="subscript"/>
      <sz val="11"/>
      <color theme="1"/>
      <name val="Aptos Narrow"/>
      <family val="2"/>
      <scheme val="minor"/>
    </font>
    <font>
      <sz val="11"/>
      <color theme="1"/>
      <name val="Times New Roman"/>
      <family val="1"/>
    </font>
    <font>
      <i/>
      <sz val="11"/>
      <color theme="5" tint="-0.249977111117893"/>
      <name val="Aptos Narrow"/>
      <family val="2"/>
      <scheme val="minor"/>
    </font>
    <font>
      <sz val="8"/>
      <name val="Aptos Narrow"/>
      <family val="2"/>
      <scheme val="minor"/>
    </font>
    <font>
      <b/>
      <sz val="11"/>
      <color rgb="FF000000"/>
      <name val="Aptos Narrow"/>
      <family val="2"/>
      <scheme val="minor"/>
    </font>
    <font>
      <sz val="11"/>
      <color theme="4"/>
      <name val="Aptos Narrow"/>
      <family val="2"/>
      <scheme val="minor"/>
    </font>
    <font>
      <sz val="11"/>
      <color theme="5" tint="-0.249977111117893"/>
      <name val="Aptos Narrow"/>
      <family val="2"/>
      <scheme val="minor"/>
    </font>
    <font>
      <sz val="11"/>
      <color theme="8"/>
      <name val="Aptos Narrow"/>
      <family val="2"/>
      <scheme val="minor"/>
    </font>
    <font>
      <sz val="11"/>
      <color theme="6"/>
      <name val="Aptos Narrow"/>
      <family val="2"/>
      <scheme val="minor"/>
    </font>
    <font>
      <sz val="11"/>
      <color rgb="FF000000"/>
      <name val="Aptos Narrow"/>
      <family val="2"/>
      <scheme val="minor"/>
    </font>
    <font>
      <sz val="11"/>
      <color theme="3"/>
      <name val="Aptos Narrow"/>
      <family val="2"/>
      <scheme val="minor"/>
    </font>
    <font>
      <i/>
      <sz val="11"/>
      <color theme="3"/>
      <name val="Aptos Narrow"/>
      <family val="2"/>
      <scheme val="minor"/>
    </font>
    <font>
      <i/>
      <sz val="11"/>
      <color rgb="FF000000"/>
      <name val="Aptos Narrow"/>
      <family val="2"/>
      <scheme val="minor"/>
    </font>
    <font>
      <b/>
      <sz val="11"/>
      <color theme="1"/>
      <name val="Times New Roman"/>
      <family val="1"/>
    </font>
    <font>
      <b/>
      <sz val="16"/>
      <color theme="1"/>
      <name val="Aptos Narrow"/>
      <family val="2"/>
      <scheme val="minor"/>
    </font>
    <font>
      <b/>
      <i/>
      <sz val="11"/>
      <color rgb="FF000000"/>
      <name val="Aptos Narrow"/>
      <family val="2"/>
      <scheme val="minor"/>
    </font>
    <font>
      <sz val="11"/>
      <color theme="1"/>
      <name val="Aptos Narrow"/>
      <family val="2"/>
      <scheme val="minor"/>
    </font>
    <font>
      <b/>
      <sz val="11"/>
      <color theme="0"/>
      <name val="Aptos Narrow"/>
      <family val="2"/>
      <scheme val="minor"/>
    </font>
    <font>
      <b/>
      <i/>
      <sz val="11"/>
      <color theme="1"/>
      <name val="Aptos Narrow"/>
      <family val="2"/>
      <scheme val="minor"/>
    </font>
    <font>
      <b/>
      <sz val="14"/>
      <color theme="0"/>
      <name val="Aptos Narrow"/>
      <family val="2"/>
      <scheme val="minor"/>
    </font>
  </fonts>
  <fills count="2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4"/>
        <bgColor indexed="64"/>
      </patternFill>
    </fill>
    <fill>
      <patternFill patternType="solid">
        <fgColor rgb="FFFFCCCC"/>
        <bgColor indexed="64"/>
      </patternFill>
    </fill>
    <fill>
      <patternFill patternType="solid">
        <fgColor theme="2" tint="-0.749992370372631"/>
        <bgColor indexed="64"/>
      </patternFill>
    </fill>
    <fill>
      <patternFill patternType="solid">
        <fgColor theme="0"/>
        <bgColor indexed="64"/>
      </patternFill>
    </fill>
    <fill>
      <patternFill patternType="solid">
        <fgColor rgb="FFFFFF00"/>
        <bgColor indexed="64"/>
      </patternFill>
    </fill>
    <fill>
      <patternFill patternType="solid">
        <fgColor theme="1" tint="0.14999847407452621"/>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top/>
      <bottom style="medium">
        <color indexed="64"/>
      </bottom>
      <diagonal/>
    </border>
    <border>
      <left/>
      <right/>
      <top style="medium">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diagonal/>
    </border>
    <border>
      <left/>
      <right style="thin">
        <color theme="1" tint="0.499984740745262"/>
      </right>
      <top/>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bottom/>
      <diagonal/>
    </border>
    <border>
      <left style="thin">
        <color theme="1"/>
      </left>
      <right style="thin">
        <color indexed="64"/>
      </right>
      <top style="thin">
        <color indexed="64"/>
      </top>
      <bottom style="thin">
        <color indexed="64"/>
      </bottom>
      <diagonal/>
    </border>
    <border>
      <left style="thin">
        <color theme="1"/>
      </left>
      <right style="thin">
        <color rgb="FF000000"/>
      </right>
      <top style="thin">
        <color indexed="64"/>
      </top>
      <bottom style="thin">
        <color rgb="FF000000"/>
      </bottom>
      <diagonal/>
    </border>
    <border>
      <left style="thin">
        <color theme="1"/>
      </left>
      <right style="thin">
        <color indexed="64"/>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double">
        <color theme="1" tint="0.499984740745262"/>
      </right>
      <top style="thin">
        <color theme="1" tint="0.499984740745262"/>
      </top>
      <bottom style="thin">
        <color theme="1" tint="0.499984740745262"/>
      </bottom>
      <diagonal/>
    </border>
    <border>
      <left style="thin">
        <color theme="1" tint="0.499984740745262"/>
      </left>
      <right style="double">
        <color theme="1" tint="0.499984740745262"/>
      </right>
      <top style="thin">
        <color theme="1" tint="0.499984740745262"/>
      </top>
      <bottom style="thin">
        <color theme="1" tint="0.499984740745262"/>
      </bottom>
      <diagonal/>
    </border>
    <border>
      <left style="thin">
        <color theme="1" tint="0.499984740745262"/>
      </left>
      <right style="double">
        <color theme="1" tint="0.499984740745262"/>
      </right>
      <top style="thin">
        <color theme="1" tint="0.499984740745262"/>
      </top>
      <bottom/>
      <diagonal/>
    </border>
    <border>
      <left style="double">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top style="thin">
        <color theme="1" tint="0.499984740745262"/>
      </top>
      <bottom/>
      <diagonal/>
    </border>
    <border>
      <left style="thin">
        <color theme="1" tint="0.499984740745262"/>
      </left>
      <right/>
      <top style="thin">
        <color theme="1" tint="0.499984740745262"/>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indexed="64"/>
      </right>
      <top/>
      <bottom/>
      <diagonal/>
    </border>
    <border>
      <left style="thin">
        <color theme="4"/>
      </left>
      <right/>
      <top style="thin">
        <color theme="4"/>
      </top>
      <bottom style="thin">
        <color theme="4"/>
      </bottom>
      <diagonal/>
    </border>
    <border>
      <left/>
      <right/>
      <top style="thin">
        <color theme="4"/>
      </top>
      <bottom style="thin">
        <color theme="4"/>
      </bottom>
      <diagonal/>
    </border>
    <border>
      <left/>
      <right/>
      <top/>
      <bottom style="thick">
        <color theme="1" tint="0.14993743705557422"/>
      </bottom>
      <diagonal/>
    </border>
    <border>
      <left/>
      <right/>
      <top style="thick">
        <color theme="1" tint="0.14993743705557422"/>
      </top>
      <bottom/>
      <diagonal/>
    </border>
    <border>
      <left/>
      <right/>
      <top style="thick">
        <color theme="1" tint="0.14996795556505021"/>
      </top>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diagonal/>
    </border>
  </borders>
  <cellStyleXfs count="2">
    <xf numFmtId="0" fontId="0" fillId="0" borderId="0"/>
    <xf numFmtId="0" fontId="14" fillId="0" borderId="0"/>
  </cellStyleXfs>
  <cellXfs count="230">
    <xf numFmtId="0" fontId="0" fillId="0" borderId="0" xfId="0"/>
    <xf numFmtId="0" fontId="0" fillId="3" borderId="2" xfId="0" applyFill="1" applyBorder="1"/>
    <xf numFmtId="0" fontId="0" fillId="2" borderId="2" xfId="0" applyFill="1" applyBorder="1"/>
    <xf numFmtId="0" fontId="0" fillId="6" borderId="2" xfId="0" applyFill="1" applyBorder="1"/>
    <xf numFmtId="0" fontId="1" fillId="4" borderId="2" xfId="0" applyFont="1" applyFill="1" applyBorder="1" applyAlignment="1">
      <alignment horizontal="center"/>
    </xf>
    <xf numFmtId="0" fontId="1" fillId="5" borderId="2" xfId="0" applyFont="1" applyFill="1" applyBorder="1" applyAlignment="1">
      <alignment horizontal="center"/>
    </xf>
    <xf numFmtId="0" fontId="0" fillId="5" borderId="2" xfId="0" applyFill="1" applyBorder="1"/>
    <xf numFmtId="0" fontId="1" fillId="5" borderId="2" xfId="0" applyFont="1" applyFill="1" applyBorder="1"/>
    <xf numFmtId="0" fontId="1" fillId="4" borderId="2" xfId="0" applyFont="1" applyFill="1" applyBorder="1"/>
    <xf numFmtId="0" fontId="0" fillId="0" borderId="2" xfId="0" applyBorder="1"/>
    <xf numFmtId="0" fontId="0" fillId="0" borderId="2" xfId="0" applyBorder="1" applyAlignment="1">
      <alignment horizontal="left"/>
    </xf>
    <xf numFmtId="0" fontId="0" fillId="7" borderId="2" xfId="0" applyFill="1" applyBorder="1" applyAlignment="1">
      <alignment horizontal="left"/>
    </xf>
    <xf numFmtId="0" fontId="0" fillId="4" borderId="2" xfId="0" applyFill="1" applyBorder="1" applyAlignment="1">
      <alignment horizontal="left"/>
    </xf>
    <xf numFmtId="0" fontId="3" fillId="0" borderId="0" xfId="0" applyFont="1" applyAlignment="1">
      <alignment horizontal="center"/>
    </xf>
    <xf numFmtId="0" fontId="4" fillId="0" borderId="0" xfId="0" applyFont="1"/>
    <xf numFmtId="0" fontId="3" fillId="4" borderId="2" xfId="0" applyFont="1" applyFill="1" applyBorder="1" applyAlignment="1">
      <alignment horizontal="center"/>
    </xf>
    <xf numFmtId="0" fontId="0" fillId="4" borderId="2" xfId="0" applyFill="1" applyBorder="1"/>
    <xf numFmtId="0" fontId="0" fillId="9" borderId="2" xfId="0" applyFill="1" applyBorder="1"/>
    <xf numFmtId="0" fontId="1" fillId="10" borderId="1" xfId="0" applyFont="1" applyFill="1" applyBorder="1"/>
    <xf numFmtId="0" fontId="0" fillId="10" borderId="1" xfId="0" applyFill="1" applyBorder="1"/>
    <xf numFmtId="0" fontId="0" fillId="2" borderId="2" xfId="0" applyFill="1" applyBorder="1" applyAlignment="1">
      <alignment horizontal="left"/>
    </xf>
    <xf numFmtId="0" fontId="1" fillId="7" borderId="2" xfId="0" applyFont="1" applyFill="1" applyBorder="1"/>
    <xf numFmtId="0" fontId="1" fillId="10" borderId="6" xfId="0" applyFont="1" applyFill="1" applyBorder="1"/>
    <xf numFmtId="0" fontId="3" fillId="0" borderId="0" xfId="0" applyFont="1" applyAlignment="1">
      <alignment horizontal="center" vertical="center"/>
    </xf>
    <xf numFmtId="0" fontId="1" fillId="4" borderId="5" xfId="0" applyFont="1" applyFill="1" applyBorder="1" applyAlignment="1">
      <alignment horizontal="center"/>
    </xf>
    <xf numFmtId="0" fontId="6" fillId="0" borderId="0" xfId="0" applyFont="1"/>
    <xf numFmtId="0" fontId="7" fillId="0" borderId="0" xfId="0" applyFont="1"/>
    <xf numFmtId="0" fontId="1" fillId="4" borderId="2" xfId="0" applyFont="1" applyFill="1" applyBorder="1" applyAlignment="1">
      <alignment horizontal="right"/>
    </xf>
    <xf numFmtId="0" fontId="0" fillId="0" borderId="7" xfId="0" applyBorder="1"/>
    <xf numFmtId="0" fontId="2" fillId="0" borderId="8" xfId="0" applyFont="1" applyBorder="1" applyAlignment="1">
      <alignment horizontal="center"/>
    </xf>
    <xf numFmtId="0" fontId="2" fillId="0" borderId="8" xfId="0" applyFont="1" applyBorder="1" applyAlignment="1">
      <alignment horizontal="centerContinuous"/>
    </xf>
    <xf numFmtId="0" fontId="0" fillId="0" borderId="9" xfId="0" applyBorder="1"/>
    <xf numFmtId="0" fontId="0" fillId="10" borderId="10" xfId="0" applyFill="1" applyBorder="1"/>
    <xf numFmtId="0" fontId="0" fillId="0" borderId="11" xfId="0" applyBorder="1"/>
    <xf numFmtId="0" fontId="0" fillId="0" borderId="12" xfId="0" applyBorder="1"/>
    <xf numFmtId="0" fontId="0" fillId="0" borderId="14" xfId="0" applyBorder="1"/>
    <xf numFmtId="0" fontId="0" fillId="0" borderId="15" xfId="0" applyBorder="1"/>
    <xf numFmtId="0" fontId="0" fillId="10" borderId="9" xfId="0" applyFill="1" applyBorder="1"/>
    <xf numFmtId="0" fontId="1" fillId="10" borderId="9" xfId="0" applyFont="1" applyFill="1" applyBorder="1"/>
    <xf numFmtId="0" fontId="1" fillId="10" borderId="16" xfId="0" applyFont="1" applyFill="1" applyBorder="1"/>
    <xf numFmtId="0" fontId="10" fillId="0" borderId="0" xfId="0" applyFont="1"/>
    <xf numFmtId="0" fontId="9" fillId="13" borderId="9" xfId="0" applyFont="1" applyFill="1" applyBorder="1"/>
    <xf numFmtId="0" fontId="11" fillId="0" borderId="0" xfId="0" applyFont="1" applyAlignment="1">
      <alignment horizontal="left" vertical="center"/>
    </xf>
    <xf numFmtId="0" fontId="0" fillId="5" borderId="9" xfId="0" applyFill="1" applyBorder="1"/>
    <xf numFmtId="0" fontId="12" fillId="0" borderId="0" xfId="0" applyFont="1"/>
    <xf numFmtId="0" fontId="9" fillId="0" borderId="0" xfId="0" applyFont="1"/>
    <xf numFmtId="6" fontId="13" fillId="0" borderId="0" xfId="0" applyNumberFormat="1" applyFont="1"/>
    <xf numFmtId="0" fontId="9" fillId="2" borderId="9" xfId="0" applyFont="1" applyFill="1" applyBorder="1"/>
    <xf numFmtId="0" fontId="0" fillId="0" borderId="0" xfId="0" applyAlignment="1">
      <alignment wrapText="1"/>
    </xf>
    <xf numFmtId="0" fontId="12" fillId="0" borderId="0" xfId="1" applyFont="1"/>
    <xf numFmtId="0" fontId="14" fillId="4" borderId="9" xfId="1" applyFill="1" applyBorder="1"/>
    <xf numFmtId="0" fontId="15" fillId="0" borderId="0" xfId="0" applyFont="1"/>
    <xf numFmtId="0" fontId="17" fillId="0" borderId="0" xfId="0" applyFont="1" applyAlignment="1">
      <alignment horizontal="left" vertical="center"/>
    </xf>
    <xf numFmtId="0" fontId="1" fillId="2" borderId="9" xfId="0" applyFont="1" applyFill="1" applyBorder="1"/>
    <xf numFmtId="0" fontId="14" fillId="0" borderId="0" xfId="0" applyFont="1"/>
    <xf numFmtId="0" fontId="0" fillId="10" borderId="19" xfId="0" applyFill="1" applyBorder="1"/>
    <xf numFmtId="0" fontId="1" fillId="10" borderId="20" xfId="0" applyFont="1" applyFill="1" applyBorder="1"/>
    <xf numFmtId="0" fontId="18" fillId="0" borderId="0" xfId="0" applyFont="1" applyAlignment="1">
      <alignment horizontal="center"/>
    </xf>
    <xf numFmtId="0" fontId="1" fillId="7" borderId="1" xfId="0" applyFont="1" applyFill="1" applyBorder="1"/>
    <xf numFmtId="0" fontId="0" fillId="7" borderId="1" xfId="0" applyFill="1" applyBorder="1"/>
    <xf numFmtId="0" fontId="1" fillId="0" borderId="9" xfId="0" applyFont="1" applyBorder="1" applyAlignment="1">
      <alignment horizontal="center"/>
    </xf>
    <xf numFmtId="0" fontId="1" fillId="0" borderId="24" xfId="0" applyFont="1" applyBorder="1" applyAlignment="1">
      <alignment horizontal="center"/>
    </xf>
    <xf numFmtId="0" fontId="0" fillId="0" borderId="10" xfId="0"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1" fillId="0" borderId="9" xfId="0" applyFont="1" applyBorder="1"/>
    <xf numFmtId="0" fontId="0" fillId="0" borderId="10" xfId="0" applyBorder="1"/>
    <xf numFmtId="0" fontId="0" fillId="0" borderId="13" xfId="0" applyBorder="1"/>
    <xf numFmtId="0" fontId="1" fillId="2" borderId="11" xfId="0" applyFont="1" applyFill="1" applyBorder="1"/>
    <xf numFmtId="0" fontId="1" fillId="2" borderId="12" xfId="0" applyFont="1" applyFill="1" applyBorder="1"/>
    <xf numFmtId="0" fontId="1" fillId="2" borderId="17" xfId="0" applyFont="1" applyFill="1" applyBorder="1"/>
    <xf numFmtId="0" fontId="1" fillId="2" borderId="27" xfId="0" applyFont="1" applyFill="1" applyBorder="1"/>
    <xf numFmtId="0" fontId="1" fillId="0" borderId="11" xfId="0" applyFont="1" applyBorder="1"/>
    <xf numFmtId="0" fontId="1" fillId="0" borderId="12" xfId="0" applyFont="1" applyBorder="1"/>
    <xf numFmtId="0" fontId="19" fillId="0" borderId="0" xfId="0" applyFont="1"/>
    <xf numFmtId="0" fontId="0" fillId="10" borderId="21" xfId="0" applyFill="1" applyBorder="1"/>
    <xf numFmtId="0" fontId="0" fillId="0" borderId="28" xfId="0" applyBorder="1"/>
    <xf numFmtId="0" fontId="0" fillId="0" borderId="27" xfId="0" applyBorder="1"/>
    <xf numFmtId="0" fontId="0" fillId="0" borderId="17" xfId="0" applyBorder="1"/>
    <xf numFmtId="0" fontId="0" fillId="0" borderId="29" xfId="0" applyBorder="1"/>
    <xf numFmtId="0" fontId="0" fillId="0" borderId="30" xfId="0" applyBorder="1"/>
    <xf numFmtId="0" fontId="1" fillId="10" borderId="12" xfId="0" applyFont="1" applyFill="1" applyBorder="1"/>
    <xf numFmtId="0" fontId="1" fillId="15" borderId="9" xfId="0" applyFont="1" applyFill="1" applyBorder="1"/>
    <xf numFmtId="0" fontId="1" fillId="10" borderId="10" xfId="0" applyFont="1" applyFill="1" applyBorder="1"/>
    <xf numFmtId="0" fontId="14" fillId="0" borderId="29" xfId="1" applyBorder="1"/>
    <xf numFmtId="0" fontId="14" fillId="0" borderId="0" xfId="1"/>
    <xf numFmtId="0" fontId="14" fillId="0" borderId="28" xfId="1" applyBorder="1"/>
    <xf numFmtId="0" fontId="1" fillId="5" borderId="9" xfId="0" applyFont="1" applyFill="1" applyBorder="1"/>
    <xf numFmtId="0" fontId="1" fillId="5" borderId="10" xfId="0" applyFont="1" applyFill="1" applyBorder="1"/>
    <xf numFmtId="0" fontId="1" fillId="16" borderId="9" xfId="0" applyFont="1" applyFill="1" applyBorder="1"/>
    <xf numFmtId="0" fontId="1" fillId="4" borderId="9" xfId="0" applyFont="1" applyFill="1" applyBorder="1"/>
    <xf numFmtId="0" fontId="20" fillId="2" borderId="9" xfId="0" applyFont="1" applyFill="1" applyBorder="1"/>
    <xf numFmtId="0" fontId="13" fillId="0" borderId="9" xfId="0" applyFont="1" applyBorder="1"/>
    <xf numFmtId="0" fontId="1" fillId="5" borderId="3" xfId="0" applyFont="1" applyFill="1" applyBorder="1"/>
    <xf numFmtId="0" fontId="1" fillId="0" borderId="16" xfId="0" applyFont="1" applyBorder="1" applyAlignment="1">
      <alignment horizontal="center"/>
    </xf>
    <xf numFmtId="0" fontId="9" fillId="2" borderId="0" xfId="0" applyFont="1" applyFill="1" applyAlignment="1">
      <alignment horizontal="center"/>
    </xf>
    <xf numFmtId="0" fontId="9" fillId="13"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xf>
    <xf numFmtId="0" fontId="9" fillId="10" borderId="0" xfId="0" applyFont="1" applyFill="1" applyAlignment="1">
      <alignment horizontal="center"/>
    </xf>
    <xf numFmtId="0" fontId="0" fillId="5" borderId="31" xfId="0"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1" fillId="12" borderId="2" xfId="0" applyFont="1" applyFill="1" applyBorder="1" applyAlignment="1">
      <alignment horizontal="center"/>
    </xf>
    <xf numFmtId="0" fontId="1" fillId="11" borderId="2" xfId="0" applyFont="1" applyFill="1" applyBorder="1" applyAlignment="1">
      <alignment horizontal="center"/>
    </xf>
    <xf numFmtId="0" fontId="1" fillId="4" borderId="2"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8" borderId="5" xfId="0" applyFont="1" applyFill="1" applyBorder="1" applyAlignment="1">
      <alignment horizontal="center"/>
    </xf>
    <xf numFmtId="0" fontId="1" fillId="10" borderId="18" xfId="0" applyFont="1" applyFill="1" applyBorder="1" applyAlignment="1">
      <alignment horizontal="center"/>
    </xf>
    <xf numFmtId="0" fontId="1" fillId="10" borderId="2" xfId="0" applyFont="1" applyFill="1" applyBorder="1" applyAlignment="1">
      <alignment horizontal="center"/>
    </xf>
    <xf numFmtId="0" fontId="1" fillId="5" borderId="2" xfId="0" applyFont="1" applyFill="1" applyBorder="1" applyAlignment="1">
      <alignment horizontal="center"/>
    </xf>
    <xf numFmtId="0" fontId="1" fillId="4" borderId="21" xfId="0" applyFont="1" applyFill="1" applyBorder="1" applyAlignment="1">
      <alignment horizontal="center"/>
    </xf>
    <xf numFmtId="0" fontId="1" fillId="4" borderId="22" xfId="0" applyFont="1" applyFill="1" applyBorder="1" applyAlignment="1">
      <alignment horizontal="center"/>
    </xf>
    <xf numFmtId="0" fontId="1" fillId="4" borderId="16" xfId="0" applyFont="1" applyFill="1" applyBorder="1" applyAlignment="1">
      <alignment horizontal="center"/>
    </xf>
    <xf numFmtId="0" fontId="9" fillId="10" borderId="21" xfId="1" applyFont="1" applyFill="1" applyBorder="1" applyAlignment="1">
      <alignment horizontal="center"/>
    </xf>
    <xf numFmtId="0" fontId="9" fillId="10" borderId="22" xfId="1" applyFont="1" applyFill="1" applyBorder="1" applyAlignment="1">
      <alignment horizontal="center"/>
    </xf>
    <xf numFmtId="0" fontId="9" fillId="10" borderId="16" xfId="1" applyFont="1" applyFill="1" applyBorder="1" applyAlignment="1">
      <alignment horizontal="center"/>
    </xf>
    <xf numFmtId="0" fontId="1" fillId="0" borderId="21" xfId="0" applyFont="1" applyBorder="1" applyAlignment="1">
      <alignment horizontal="center"/>
    </xf>
    <xf numFmtId="0" fontId="1" fillId="0" borderId="23" xfId="0" applyFont="1" applyBorder="1" applyAlignment="1">
      <alignment horizontal="center"/>
    </xf>
    <xf numFmtId="0" fontId="1" fillId="0" borderId="22" xfId="0" applyFont="1" applyBorder="1" applyAlignment="1">
      <alignment horizontal="center"/>
    </xf>
    <xf numFmtId="0" fontId="1" fillId="0" borderId="16" xfId="0" applyFont="1"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0" fontId="0" fillId="0" borderId="16" xfId="0" applyBorder="1" applyAlignment="1">
      <alignment horizontal="center"/>
    </xf>
    <xf numFmtId="0" fontId="1" fillId="12" borderId="21" xfId="0" applyFont="1" applyFill="1" applyBorder="1" applyAlignment="1">
      <alignment horizontal="center"/>
    </xf>
    <xf numFmtId="0" fontId="1" fillId="12" borderId="22" xfId="0" applyFont="1" applyFill="1" applyBorder="1" applyAlignment="1">
      <alignment horizontal="center"/>
    </xf>
    <xf numFmtId="0" fontId="1" fillId="12" borderId="16" xfId="0" applyFont="1" applyFill="1" applyBorder="1" applyAlignment="1">
      <alignment horizontal="center"/>
    </xf>
    <xf numFmtId="0" fontId="1" fillId="0" borderId="26" xfId="0" applyFont="1" applyBorder="1" applyAlignment="1">
      <alignment horizontal="center"/>
    </xf>
    <xf numFmtId="0" fontId="0" fillId="0" borderId="26" xfId="0" applyBorder="1" applyAlignment="1">
      <alignment horizontal="center"/>
    </xf>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16" xfId="0" applyFont="1" applyFill="1" applyBorder="1" applyAlignment="1">
      <alignment horizontal="center"/>
    </xf>
    <xf numFmtId="0" fontId="1" fillId="14" borderId="21" xfId="0" applyFont="1" applyFill="1" applyBorder="1" applyAlignment="1">
      <alignment horizontal="center"/>
    </xf>
    <xf numFmtId="0" fontId="1" fillId="14" borderId="22" xfId="0" applyFont="1" applyFill="1" applyBorder="1" applyAlignment="1">
      <alignment horizontal="center"/>
    </xf>
    <xf numFmtId="0" fontId="1" fillId="14" borderId="16" xfId="0" applyFont="1" applyFill="1" applyBorder="1" applyAlignment="1">
      <alignment horizontal="center"/>
    </xf>
    <xf numFmtId="0" fontId="9" fillId="10" borderId="27" xfId="1" applyFont="1" applyFill="1" applyBorder="1" applyAlignment="1">
      <alignment horizontal="center"/>
    </xf>
    <xf numFmtId="0" fontId="9" fillId="10" borderId="28" xfId="1" applyFont="1" applyFill="1" applyBorder="1" applyAlignment="1">
      <alignment horizontal="center"/>
    </xf>
    <xf numFmtId="0" fontId="9" fillId="10" borderId="15" xfId="1" applyFont="1" applyFill="1" applyBorder="1" applyAlignment="1">
      <alignment horizontal="center"/>
    </xf>
    <xf numFmtId="0" fontId="1" fillId="10" borderId="10" xfId="0" applyFont="1" applyFill="1" applyBorder="1" applyAlignment="1">
      <alignment horizontal="center" vertical="center"/>
    </xf>
    <xf numFmtId="0" fontId="1" fillId="10" borderId="11" xfId="0" applyFont="1" applyFill="1" applyBorder="1" applyAlignment="1">
      <alignment horizontal="center" vertical="center"/>
    </xf>
    <xf numFmtId="0" fontId="1" fillId="10" borderId="9" xfId="0" applyFont="1" applyFill="1" applyBorder="1" applyAlignment="1">
      <alignment horizontal="center"/>
    </xf>
    <xf numFmtId="0" fontId="1" fillId="5" borderId="21" xfId="0" applyFont="1" applyFill="1" applyBorder="1" applyAlignment="1">
      <alignment horizontal="center"/>
    </xf>
    <xf numFmtId="0" fontId="1" fillId="5" borderId="22" xfId="0" applyFont="1" applyFill="1" applyBorder="1" applyAlignment="1">
      <alignment horizontal="center"/>
    </xf>
    <xf numFmtId="0" fontId="1" fillId="5" borderId="16" xfId="0" applyFont="1" applyFill="1" applyBorder="1" applyAlignment="1">
      <alignment horizontal="center"/>
    </xf>
    <xf numFmtId="0" fontId="1" fillId="16" borderId="10" xfId="0" applyFont="1" applyFill="1" applyBorder="1" applyAlignment="1">
      <alignment horizontal="center" vertical="center"/>
    </xf>
    <xf numFmtId="0" fontId="1" fillId="16" borderId="11" xfId="0" applyFont="1" applyFill="1" applyBorder="1" applyAlignment="1">
      <alignment horizontal="center" vertical="center"/>
    </xf>
    <xf numFmtId="0" fontId="1" fillId="16" borderId="12" xfId="0" applyFont="1" applyFill="1" applyBorder="1" applyAlignment="1">
      <alignment horizontal="center" vertical="center"/>
    </xf>
    <xf numFmtId="0" fontId="1" fillId="10" borderId="12" xfId="0" applyFont="1" applyFill="1" applyBorder="1" applyAlignment="1">
      <alignment horizontal="center" vertical="center"/>
    </xf>
    <xf numFmtId="0" fontId="1" fillId="10" borderId="10"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21" xfId="0" applyFont="1" applyFill="1" applyBorder="1" applyAlignment="1">
      <alignment horizontal="center"/>
    </xf>
    <xf numFmtId="0" fontId="1" fillId="10" borderId="22" xfId="0" applyFont="1" applyFill="1" applyBorder="1" applyAlignment="1">
      <alignment horizontal="center"/>
    </xf>
    <xf numFmtId="0" fontId="1" fillId="10" borderId="16" xfId="0" applyFont="1" applyFill="1" applyBorder="1" applyAlignment="1">
      <alignment horizontal="center"/>
    </xf>
    <xf numFmtId="0" fontId="1" fillId="5" borderId="1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9" xfId="0" applyFont="1" applyFill="1" applyBorder="1" applyAlignment="1">
      <alignment horizontal="center"/>
    </xf>
    <xf numFmtId="0" fontId="1" fillId="4" borderId="9" xfId="0" applyFont="1" applyFill="1" applyBorder="1" applyAlignment="1">
      <alignment horizontal="center"/>
    </xf>
    <xf numFmtId="0" fontId="9" fillId="0" borderId="0" xfId="0" applyFont="1" applyAlignment="1">
      <alignment horizontal="center" vertical="center" wrapText="1"/>
    </xf>
    <xf numFmtId="0" fontId="0" fillId="0" borderId="0" xfId="0" applyAlignment="1">
      <alignment horizontal="center" vertical="center" wrapText="1"/>
    </xf>
    <xf numFmtId="0" fontId="20" fillId="0" borderId="0" xfId="0" applyFont="1" applyAlignment="1">
      <alignment horizontal="center"/>
    </xf>
    <xf numFmtId="0" fontId="9" fillId="0" borderId="0" xfId="0" applyFont="1" applyAlignment="1">
      <alignment horizontal="right"/>
    </xf>
    <xf numFmtId="0" fontId="0" fillId="0" borderId="34" xfId="0" applyBorder="1" applyAlignment="1">
      <alignment vertical="center" wrapText="1"/>
    </xf>
    <xf numFmtId="0" fontId="0" fillId="0" borderId="0" xfId="0" applyAlignment="1">
      <alignment vertical="center" wrapText="1"/>
    </xf>
    <xf numFmtId="0" fontId="22" fillId="17" borderId="0" xfId="0" applyFont="1" applyFill="1" applyAlignment="1">
      <alignment horizontal="center"/>
    </xf>
    <xf numFmtId="0" fontId="23" fillId="0" borderId="35" xfId="0" applyFont="1" applyBorder="1" applyAlignment="1">
      <alignment horizontal="center"/>
    </xf>
    <xf numFmtId="0" fontId="1" fillId="0" borderId="36" xfId="0" applyFont="1" applyBorder="1"/>
    <xf numFmtId="0" fontId="1" fillId="0" borderId="35" xfId="0" applyFont="1" applyBorder="1" applyAlignment="1">
      <alignment horizontal="center"/>
    </xf>
    <xf numFmtId="0" fontId="21" fillId="2" borderId="36" xfId="0" applyFont="1" applyFill="1" applyBorder="1" applyAlignment="1">
      <alignment horizontal="center"/>
    </xf>
    <xf numFmtId="0" fontId="21" fillId="18" borderId="36" xfId="0" applyFont="1" applyFill="1" applyBorder="1" applyAlignment="1">
      <alignment horizontal="center"/>
    </xf>
    <xf numFmtId="0" fontId="21" fillId="0" borderId="36" xfId="0" applyFont="1" applyBorder="1" applyAlignment="1">
      <alignment horizontal="center"/>
    </xf>
    <xf numFmtId="0" fontId="1" fillId="0" borderId="36" xfId="0" applyFont="1" applyBorder="1" applyAlignment="1">
      <alignment horizontal="center"/>
    </xf>
    <xf numFmtId="0" fontId="9" fillId="0" borderId="0" xfId="0" applyFont="1" applyAlignment="1">
      <alignment horizontal="center"/>
    </xf>
    <xf numFmtId="0" fontId="22" fillId="19" borderId="28" xfId="0" applyFont="1" applyFill="1" applyBorder="1" applyAlignment="1">
      <alignment horizontal="center"/>
    </xf>
    <xf numFmtId="0" fontId="0" fillId="20" borderId="30" xfId="0" applyFill="1" applyBorder="1"/>
    <xf numFmtId="0" fontId="0" fillId="20" borderId="29" xfId="0" applyFill="1" applyBorder="1"/>
    <xf numFmtId="0" fontId="0" fillId="20" borderId="13" xfId="0" applyFill="1" applyBorder="1"/>
    <xf numFmtId="0" fontId="9" fillId="10" borderId="9" xfId="1" applyFont="1" applyFill="1" applyBorder="1"/>
    <xf numFmtId="0" fontId="9" fillId="5" borderId="9" xfId="1" applyFont="1" applyFill="1" applyBorder="1"/>
    <xf numFmtId="0" fontId="9" fillId="2" borderId="9" xfId="1" applyFont="1" applyFill="1" applyBorder="1"/>
    <xf numFmtId="0" fontId="9" fillId="7" borderId="9" xfId="1" applyFont="1" applyFill="1" applyBorder="1"/>
    <xf numFmtId="0" fontId="0" fillId="20" borderId="17" xfId="0" applyFill="1" applyBorder="1"/>
    <xf numFmtId="0" fontId="0" fillId="20" borderId="0" xfId="0" applyFill="1"/>
    <xf numFmtId="0" fontId="0" fillId="20" borderId="14" xfId="0" applyFill="1" applyBorder="1"/>
    <xf numFmtId="0" fontId="14" fillId="0" borderId="11" xfId="1" applyBorder="1"/>
    <xf numFmtId="0" fontId="14" fillId="0" borderId="12" xfId="1" applyBorder="1"/>
    <xf numFmtId="0" fontId="14" fillId="0" borderId="9" xfId="1" applyBorder="1"/>
    <xf numFmtId="0" fontId="9" fillId="21" borderId="9" xfId="1" applyFont="1" applyFill="1" applyBorder="1"/>
    <xf numFmtId="0" fontId="0" fillId="20" borderId="27" xfId="0" applyFill="1" applyBorder="1"/>
    <xf numFmtId="0" fontId="0" fillId="20" borderId="28" xfId="0" applyFill="1" applyBorder="1"/>
    <xf numFmtId="0" fontId="0" fillId="20" borderId="15" xfId="0" applyFill="1" applyBorder="1"/>
    <xf numFmtId="0" fontId="9" fillId="5" borderId="21" xfId="1" applyFont="1" applyFill="1" applyBorder="1" applyAlignment="1">
      <alignment horizontal="center"/>
    </xf>
    <xf numFmtId="0" fontId="9" fillId="5" borderId="22" xfId="1" applyFont="1" applyFill="1" applyBorder="1" applyAlignment="1">
      <alignment horizontal="center"/>
    </xf>
    <xf numFmtId="0" fontId="9" fillId="5" borderId="16" xfId="1" applyFont="1" applyFill="1" applyBorder="1" applyAlignment="1">
      <alignment horizontal="center"/>
    </xf>
    <xf numFmtId="0" fontId="9" fillId="2" borderId="21" xfId="1" applyFont="1" applyFill="1" applyBorder="1" applyAlignment="1">
      <alignment horizontal="center"/>
    </xf>
    <xf numFmtId="0" fontId="9" fillId="2" borderId="22" xfId="1" applyFont="1" applyFill="1" applyBorder="1" applyAlignment="1">
      <alignment horizontal="center"/>
    </xf>
    <xf numFmtId="0" fontId="9" fillId="2" borderId="16" xfId="1" applyFont="1" applyFill="1" applyBorder="1" applyAlignment="1">
      <alignment horizontal="center"/>
    </xf>
    <xf numFmtId="0" fontId="22" fillId="19" borderId="21" xfId="0" applyFont="1" applyFill="1" applyBorder="1" applyAlignment="1">
      <alignment horizontal="center"/>
    </xf>
    <xf numFmtId="0" fontId="22" fillId="19" borderId="22" xfId="0" applyFont="1" applyFill="1" applyBorder="1" applyAlignment="1">
      <alignment horizontal="center"/>
    </xf>
    <xf numFmtId="0" fontId="14" fillId="7" borderId="11" xfId="1" applyFill="1" applyBorder="1"/>
    <xf numFmtId="0" fontId="14" fillId="7" borderId="12" xfId="1" applyFill="1" applyBorder="1"/>
    <xf numFmtId="0" fontId="1" fillId="0" borderId="0" xfId="0" applyFont="1"/>
    <xf numFmtId="0" fontId="1" fillId="0" borderId="0" xfId="0" applyFont="1" applyAlignment="1">
      <alignment horizontal="center"/>
    </xf>
    <xf numFmtId="0" fontId="1" fillId="0" borderId="29" xfId="0" applyFont="1" applyBorder="1"/>
    <xf numFmtId="0" fontId="1" fillId="0" borderId="29" xfId="0" applyFont="1" applyBorder="1" applyAlignment="1">
      <alignment horizontal="center"/>
    </xf>
    <xf numFmtId="0" fontId="24" fillId="22" borderId="37" xfId="0" applyFont="1" applyFill="1" applyBorder="1" applyAlignment="1">
      <alignment horizontal="center"/>
    </xf>
    <xf numFmtId="0" fontId="0" fillId="0" borderId="38" xfId="0" applyBorder="1"/>
    <xf numFmtId="0" fontId="24" fillId="22" borderId="39" xfId="0" applyFont="1" applyFill="1" applyBorder="1" applyAlignment="1">
      <alignment horizontal="center"/>
    </xf>
    <xf numFmtId="0" fontId="14" fillId="0" borderId="30" xfId="1" applyBorder="1"/>
    <xf numFmtId="0" fontId="1" fillId="10" borderId="0" xfId="0" applyFont="1" applyFill="1" applyAlignment="1">
      <alignment horizontal="center"/>
    </xf>
    <xf numFmtId="0" fontId="1" fillId="2" borderId="0" xfId="0" applyFont="1" applyFill="1" applyAlignment="1">
      <alignment horizontal="center"/>
    </xf>
    <xf numFmtId="0" fontId="9" fillId="10" borderId="9" xfId="0" applyFont="1" applyFill="1" applyBorder="1"/>
    <xf numFmtId="0" fontId="9" fillId="10" borderId="40" xfId="0" applyFont="1" applyFill="1" applyBorder="1"/>
    <xf numFmtId="0" fontId="14" fillId="0" borderId="10" xfId="0" applyFont="1" applyBorder="1"/>
    <xf numFmtId="0" fontId="0" fillId="0" borderId="41" xfId="0" applyBorder="1"/>
    <xf numFmtId="0" fontId="14" fillId="0" borderId="11" xfId="0" applyFont="1" applyBorder="1"/>
    <xf numFmtId="0" fontId="14" fillId="0" borderId="12" xfId="0" applyFont="1" applyBorder="1"/>
    <xf numFmtId="0" fontId="15" fillId="0" borderId="28" xfId="0" applyFont="1" applyBorder="1"/>
    <xf numFmtId="0" fontId="14" fillId="0" borderId="9" xfId="0" applyFont="1" applyBorder="1"/>
    <xf numFmtId="0" fontId="0" fillId="21" borderId="9" xfId="0" applyFill="1" applyBorder="1"/>
  </cellXfs>
  <cellStyles count="2">
    <cellStyle name="Normal" xfId="0" builtinId="0"/>
    <cellStyle name="Normal 2" xfId="1" xr:uid="{098D5807-B314-4D27-934D-DB0BE32CCABB}"/>
  </cellStyles>
  <dxfs count="10">
    <dxf>
      <font>
        <b/>
      </font>
      <alignment horizontal="center" vertical="bottom" textRotation="0" wrapText="0" indent="0" justifyLastLine="0" shrinkToFit="0" readingOrder="0"/>
    </dxf>
    <dxf>
      <font>
        <b/>
        <i val="0"/>
        <strike val="0"/>
        <condense val="0"/>
        <extend val="0"/>
        <outline val="0"/>
        <shadow val="0"/>
        <u val="none"/>
        <vertAlign val="baseline"/>
        <sz val="11"/>
        <color rgb="FF000000"/>
        <name val="Aptos Narrow"/>
        <family val="2"/>
        <scheme val="minor"/>
      </font>
    </dxf>
    <dxf>
      <font>
        <b/>
        <i val="0"/>
        <strike val="0"/>
        <condense val="0"/>
        <extend val="0"/>
        <outline val="0"/>
        <shadow val="0"/>
        <u val="none"/>
        <vertAlign val="baseline"/>
        <sz val="11"/>
        <color rgb="FF000000"/>
        <name val="Aptos Narrow"/>
        <family val="2"/>
        <scheme val="minor"/>
      </font>
      <alignment horizontal="center" vertical="bottom" textRotation="0" wrapText="0" indent="0" justifyLastLine="0" shrinkToFit="0" readingOrder="0"/>
    </dxf>
    <dxf>
      <alignment horizontal="general" vertical="center" textRotation="0" wrapText="1" indent="0" justifyLastLine="0" shrinkToFit="0" readingOrder="0"/>
      <border diagonalUp="0" diagonalDown="0">
        <left/>
        <right style="thin">
          <color indexed="64"/>
        </right>
        <top/>
        <bottom/>
        <vertical/>
        <horizontal/>
      </border>
    </dxf>
    <dxf>
      <alignment horizontal="general" vertical="center" textRotation="0" wrapText="1" indent="0" justifyLastLine="0" shrinkToFit="0" readingOrder="0"/>
    </dxf>
    <dxf>
      <font>
        <b/>
      </font>
      <alignment horizontal="right" vertical="bottom" textRotation="0" wrapText="0" indent="0" justifyLastLine="0" shrinkToFit="0" readingOrder="0"/>
    </dxf>
    <dxf>
      <font>
        <b/>
        <i/>
        <strike val="0"/>
        <condense val="0"/>
        <extend val="0"/>
        <outline val="0"/>
        <shadow val="0"/>
        <u val="none"/>
        <vertAlign val="baseline"/>
        <sz val="11"/>
        <color rgb="FF000000"/>
        <name val="Aptos Narrow"/>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rgb="FF000000"/>
        <name val="Aptos Narrow"/>
        <family val="2"/>
        <scheme val="minor"/>
      </font>
      <alignment horizontal="center" vertical="center" textRotation="0" wrapText="1" indent="0" justifyLastLine="0" shrinkToFit="0" readingOrder="0"/>
    </dxf>
    <dxf>
      <font>
        <color theme="9"/>
      </font>
      <fill>
        <patternFill patternType="none">
          <bgColor auto="1"/>
        </patternFill>
      </fill>
      <border>
        <left/>
        <right/>
        <top/>
        <bottom/>
      </border>
    </dxf>
    <dxf>
      <font>
        <color rgb="FFFF0000"/>
      </font>
      <fill>
        <patternFill patternType="none">
          <bgColor auto="1"/>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 1. Prep Exams Taken vs Hours Studying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Hours Studying vs Prep Exams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dash"/>
              </a:ln>
              <a:effectLst/>
            </c:spPr>
            <c:trendlineType val="linear"/>
            <c:dispRSqr val="0"/>
            <c:dispEq val="1"/>
            <c:trendlineLbl>
              <c:layout>
                <c:manualLayout>
                  <c:x val="9.9323587963514759E-2"/>
                  <c:y val="9.37258227336967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Regression'!$A$5:$A$44</c:f>
              <c:numCache>
                <c:formatCode>General</c:formatCode>
                <c:ptCount val="40"/>
                <c:pt idx="0">
                  <c:v>1</c:v>
                </c:pt>
                <c:pt idx="1">
                  <c:v>2</c:v>
                </c:pt>
                <c:pt idx="2">
                  <c:v>2</c:v>
                </c:pt>
                <c:pt idx="3">
                  <c:v>4</c:v>
                </c:pt>
                <c:pt idx="4">
                  <c:v>2</c:v>
                </c:pt>
                <c:pt idx="5">
                  <c:v>1</c:v>
                </c:pt>
                <c:pt idx="6">
                  <c:v>5</c:v>
                </c:pt>
                <c:pt idx="7">
                  <c:v>4</c:v>
                </c:pt>
                <c:pt idx="8">
                  <c:v>2</c:v>
                </c:pt>
                <c:pt idx="9">
                  <c:v>4</c:v>
                </c:pt>
                <c:pt idx="10">
                  <c:v>4</c:v>
                </c:pt>
                <c:pt idx="11">
                  <c:v>3</c:v>
                </c:pt>
                <c:pt idx="12">
                  <c:v>6</c:v>
                </c:pt>
                <c:pt idx="13">
                  <c:v>5</c:v>
                </c:pt>
                <c:pt idx="14">
                  <c:v>3</c:v>
                </c:pt>
                <c:pt idx="15">
                  <c:v>4</c:v>
                </c:pt>
                <c:pt idx="16">
                  <c:v>6</c:v>
                </c:pt>
                <c:pt idx="17">
                  <c:v>2</c:v>
                </c:pt>
                <c:pt idx="18">
                  <c:v>1</c:v>
                </c:pt>
                <c:pt idx="19">
                  <c:v>2</c:v>
                </c:pt>
                <c:pt idx="20">
                  <c:v>2</c:v>
                </c:pt>
                <c:pt idx="21">
                  <c:v>3</c:v>
                </c:pt>
                <c:pt idx="22">
                  <c:v>3</c:v>
                </c:pt>
                <c:pt idx="23">
                  <c:v>5</c:v>
                </c:pt>
                <c:pt idx="24">
                  <c:v>3</c:v>
                </c:pt>
                <c:pt idx="25">
                  <c:v>2</c:v>
                </c:pt>
                <c:pt idx="26">
                  <c:v>6</c:v>
                </c:pt>
                <c:pt idx="27">
                  <c:v>5</c:v>
                </c:pt>
                <c:pt idx="28">
                  <c:v>3</c:v>
                </c:pt>
                <c:pt idx="29">
                  <c:v>5</c:v>
                </c:pt>
                <c:pt idx="30">
                  <c:v>3</c:v>
                </c:pt>
                <c:pt idx="31">
                  <c:v>4</c:v>
                </c:pt>
                <c:pt idx="32">
                  <c:v>4</c:v>
                </c:pt>
                <c:pt idx="33">
                  <c:v>6</c:v>
                </c:pt>
                <c:pt idx="34">
                  <c:v>4</c:v>
                </c:pt>
                <c:pt idx="35">
                  <c:v>3</c:v>
                </c:pt>
                <c:pt idx="36">
                  <c:v>7</c:v>
                </c:pt>
                <c:pt idx="37">
                  <c:v>6</c:v>
                </c:pt>
                <c:pt idx="38">
                  <c:v>4</c:v>
                </c:pt>
                <c:pt idx="39">
                  <c:v>6</c:v>
                </c:pt>
              </c:numCache>
            </c:numRef>
          </c:xVal>
          <c:yVal>
            <c:numRef>
              <c:f>'Linear Regression'!$B$5:$B$44</c:f>
              <c:numCache>
                <c:formatCode>General</c:formatCode>
                <c:ptCount val="40"/>
                <c:pt idx="0">
                  <c:v>1</c:v>
                </c:pt>
                <c:pt idx="1">
                  <c:v>3</c:v>
                </c:pt>
                <c:pt idx="2">
                  <c:v>3</c:v>
                </c:pt>
                <c:pt idx="3">
                  <c:v>5</c:v>
                </c:pt>
                <c:pt idx="4">
                  <c:v>2</c:v>
                </c:pt>
                <c:pt idx="5">
                  <c:v>2</c:v>
                </c:pt>
                <c:pt idx="6">
                  <c:v>1</c:v>
                </c:pt>
                <c:pt idx="7">
                  <c:v>1</c:v>
                </c:pt>
                <c:pt idx="8">
                  <c:v>0</c:v>
                </c:pt>
                <c:pt idx="9">
                  <c:v>3</c:v>
                </c:pt>
                <c:pt idx="10">
                  <c:v>4</c:v>
                </c:pt>
                <c:pt idx="11">
                  <c:v>3</c:v>
                </c:pt>
                <c:pt idx="12">
                  <c:v>2</c:v>
                </c:pt>
                <c:pt idx="13">
                  <c:v>4</c:v>
                </c:pt>
                <c:pt idx="14">
                  <c:v>4</c:v>
                </c:pt>
                <c:pt idx="15">
                  <c:v>4</c:v>
                </c:pt>
                <c:pt idx="16">
                  <c:v>5</c:v>
                </c:pt>
                <c:pt idx="17">
                  <c:v>1</c:v>
                </c:pt>
                <c:pt idx="18">
                  <c:v>0</c:v>
                </c:pt>
                <c:pt idx="19">
                  <c:v>1</c:v>
                </c:pt>
                <c:pt idx="20">
                  <c:v>1</c:v>
                </c:pt>
                <c:pt idx="21">
                  <c:v>4</c:v>
                </c:pt>
                <c:pt idx="22">
                  <c:v>5</c:v>
                </c:pt>
                <c:pt idx="23">
                  <c:v>5</c:v>
                </c:pt>
                <c:pt idx="24">
                  <c:v>3</c:v>
                </c:pt>
                <c:pt idx="25">
                  <c:v>3</c:v>
                </c:pt>
                <c:pt idx="26">
                  <c:v>2</c:v>
                </c:pt>
                <c:pt idx="27">
                  <c:v>2</c:v>
                </c:pt>
                <c:pt idx="28">
                  <c:v>1</c:v>
                </c:pt>
                <c:pt idx="29">
                  <c:v>0</c:v>
                </c:pt>
                <c:pt idx="30">
                  <c:v>4</c:v>
                </c:pt>
                <c:pt idx="31">
                  <c:v>3</c:v>
                </c:pt>
                <c:pt idx="32">
                  <c:v>1</c:v>
                </c:pt>
                <c:pt idx="33">
                  <c:v>5</c:v>
                </c:pt>
                <c:pt idx="34">
                  <c:v>4</c:v>
                </c:pt>
                <c:pt idx="35">
                  <c:v>5</c:v>
                </c:pt>
                <c:pt idx="36">
                  <c:v>5</c:v>
                </c:pt>
                <c:pt idx="37">
                  <c:v>1</c:v>
                </c:pt>
                <c:pt idx="38">
                  <c:v>0</c:v>
                </c:pt>
                <c:pt idx="39">
                  <c:v>1</c:v>
                </c:pt>
              </c:numCache>
            </c:numRef>
          </c:yVal>
          <c:smooth val="0"/>
          <c:extLst>
            <c:ext xmlns:c16="http://schemas.microsoft.com/office/drawing/2014/chart" uri="{C3380CC4-5D6E-409C-BE32-E72D297353CC}">
              <c16:uniqueId val="{00000001-0E14-4F00-8B46-34D425E7BD56}"/>
            </c:ext>
          </c:extLst>
        </c:ser>
        <c:dLbls>
          <c:showLegendKey val="0"/>
          <c:showVal val="0"/>
          <c:showCatName val="0"/>
          <c:showSerName val="0"/>
          <c:showPercent val="0"/>
          <c:showBubbleSize val="0"/>
        </c:dLbls>
        <c:axId val="2002416655"/>
        <c:axId val="2002410895"/>
      </c:scatterChart>
      <c:valAx>
        <c:axId val="2002416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Hours Studying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10895"/>
        <c:crosses val="autoZero"/>
        <c:crossBetween val="midCat"/>
      </c:valAx>
      <c:valAx>
        <c:axId val="200241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Prep</a:t>
                </a:r>
                <a:r>
                  <a:rPr lang="en-ZA" baseline="0"/>
                  <a:t> Exams Taken</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16655"/>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prstDash val="dash"/>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b="0" i="0" u="none"/>
              <a:t>Predicted Probability</a:t>
            </a:r>
            <a:r>
              <a:rPr lang="en-US" b="0" i="0" u="none" baseline="0"/>
              <a:t> vs Actual Outcome </a:t>
            </a:r>
            <a:endParaRPr lang="en-US" b="0" i="0" u="none"/>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v>Correct Predictions</c:v>
          </c:tx>
          <c:spPr>
            <a:ln w="25400" cap="flat" cmpd="dbl" algn="ctr">
              <a:noFill/>
              <a:round/>
            </a:ln>
            <a:effectLst/>
          </c:spPr>
          <c:marker>
            <c:symbol val="circle"/>
            <c:size val="10"/>
            <c:spPr>
              <a:noFill/>
              <a:ln w="34925" cap="flat" cmpd="dbl" algn="ctr">
                <a:solidFill>
                  <a:schemeClr val="accent6">
                    <a:alpha val="70000"/>
                  </a:schemeClr>
                </a:solidFill>
                <a:round/>
              </a:ln>
              <a:effectLst/>
            </c:spPr>
          </c:marker>
          <c:xVal>
            <c:numRef>
              <c:f>'[1]Q3.1'!$Y$2:$Y$467</c:f>
              <c:numCache>
                <c:formatCode>General</c:formatCode>
                <c:ptCount val="466"/>
                <c:pt idx="0">
                  <c:v>0.90269318110623198</c:v>
                </c:pt>
                <c:pt idx="1">
                  <c:v>0.7481689249195127</c:v>
                </c:pt>
                <c:pt idx="2">
                  <c:v>0.99996350951100532</c:v>
                </c:pt>
                <c:pt idx="3">
                  <c:v>1.394607773481246E-2</c:v>
                </c:pt>
                <c:pt idx="4">
                  <c:v>#N/A</c:v>
                </c:pt>
                <c:pt idx="5">
                  <c:v>0.36228256807863751</c:v>
                </c:pt>
                <c:pt idx="6">
                  <c:v>0.99996026953265993</c:v>
                </c:pt>
                <c:pt idx="7">
                  <c:v>0.99999981952900163</c:v>
                </c:pt>
                <c:pt idx="8">
                  <c:v>0.10840479328057656</c:v>
                </c:pt>
                <c:pt idx="9">
                  <c:v>5.9588724966714637E-5</c:v>
                </c:pt>
                <c:pt idx="10">
                  <c:v>2.9797013808813985E-2</c:v>
                </c:pt>
                <c:pt idx="11">
                  <c:v>0.14094730056751378</c:v>
                </c:pt>
                <c:pt idx="12">
                  <c:v>0.99986858884243357</c:v>
                </c:pt>
                <c:pt idx="13">
                  <c:v>#N/A</c:v>
                </c:pt>
                <c:pt idx="14">
                  <c:v>0.35885668459073977</c:v>
                </c:pt>
                <c:pt idx="15">
                  <c:v>0.12064193479497841</c:v>
                </c:pt>
                <c:pt idx="16">
                  <c:v>7.8388741412935639E-4</c:v>
                </c:pt>
                <c:pt idx="17">
                  <c:v>#N/A</c:v>
                </c:pt>
                <c:pt idx="18">
                  <c:v>0.99999988501655712</c:v>
                </c:pt>
                <c:pt idx="19">
                  <c:v>0.99995078389954672</c:v>
                </c:pt>
                <c:pt idx="20">
                  <c:v>5.2641565023534363E-2</c:v>
                </c:pt>
                <c:pt idx="21">
                  <c:v>0.85662096443248759</c:v>
                </c:pt>
                <c:pt idx="22">
                  <c:v>0.12596141441190362</c:v>
                </c:pt>
                <c:pt idx="23">
                  <c:v>1.7683413473678966E-2</c:v>
                </c:pt>
                <c:pt idx="24">
                  <c:v>#N/A</c:v>
                </c:pt>
                <c:pt idx="25">
                  <c:v>4.6669193489941297E-4</c:v>
                </c:pt>
                <c:pt idx="26">
                  <c:v>0.1512417686687656</c:v>
                </c:pt>
                <c:pt idx="27">
                  <c:v>0.99995048876931936</c:v>
                </c:pt>
                <c:pt idx="28">
                  <c:v>2.8434424250323422E-2</c:v>
                </c:pt>
                <c:pt idx="29">
                  <c:v>0.27640263940960624</c:v>
                </c:pt>
                <c:pt idx="30">
                  <c:v>0.8137145849089541</c:v>
                </c:pt>
                <c:pt idx="31">
                  <c:v>#N/A</c:v>
                </c:pt>
                <c:pt idx="32">
                  <c:v>8.3671217535680686E-2</c:v>
                </c:pt>
                <c:pt idx="33">
                  <c:v>0.99999974660001423</c:v>
                </c:pt>
                <c:pt idx="34">
                  <c:v>0.11882665636064581</c:v>
                </c:pt>
                <c:pt idx="35">
                  <c:v>7.0884644343318466E-4</c:v>
                </c:pt>
                <c:pt idx="36">
                  <c:v>0.37641015624142371</c:v>
                </c:pt>
                <c:pt idx="37">
                  <c:v>0.99995819875309189</c:v>
                </c:pt>
                <c:pt idx="38">
                  <c:v>6.9244035285337208E-2</c:v>
                </c:pt>
                <c:pt idx="39">
                  <c:v>0.82238653286934171</c:v>
                </c:pt>
                <c:pt idx="40">
                  <c:v>3.6458233551261966E-2</c:v>
                </c:pt>
                <c:pt idx="41">
                  <c:v>0.99997393500087317</c:v>
                </c:pt>
                <c:pt idx="42">
                  <c:v>0.39835885309327573</c:v>
                </c:pt>
                <c:pt idx="43">
                  <c:v>2.3171246178688737E-4</c:v>
                </c:pt>
                <c:pt idx="44">
                  <c:v>0.27074247445210492</c:v>
                </c:pt>
                <c:pt idx="45">
                  <c:v>0.29900356780122883</c:v>
                </c:pt>
                <c:pt idx="46">
                  <c:v>0.99965178166891133</c:v>
                </c:pt>
                <c:pt idx="47">
                  <c:v>0.28717472019622931</c:v>
                </c:pt>
                <c:pt idx="48">
                  <c:v>0.99992588180379471</c:v>
                </c:pt>
                <c:pt idx="49">
                  <c:v>#N/A</c:v>
                </c:pt>
                <c:pt idx="50">
                  <c:v>5.0605048753118791E-4</c:v>
                </c:pt>
                <c:pt idx="51">
                  <c:v>0.36966050285052882</c:v>
                </c:pt>
                <c:pt idx="52">
                  <c:v>0.3098811566333512</c:v>
                </c:pt>
                <c:pt idx="53">
                  <c:v>1.8379524021123052E-2</c:v>
                </c:pt>
                <c:pt idx="54">
                  <c:v>#N/A</c:v>
                </c:pt>
                <c:pt idx="55">
                  <c:v>0.66848207705563811</c:v>
                </c:pt>
                <c:pt idx="56">
                  <c:v>0.38444458826881212</c:v>
                </c:pt>
                <c:pt idx="57">
                  <c:v>0.27862196565757225</c:v>
                </c:pt>
                <c:pt idx="58">
                  <c:v>0.13057646408905427</c:v>
                </c:pt>
                <c:pt idx="59">
                  <c:v>0.99995187086612991</c:v>
                </c:pt>
                <c:pt idx="60">
                  <c:v>0.93454703670139261</c:v>
                </c:pt>
                <c:pt idx="61">
                  <c:v>#N/A</c:v>
                </c:pt>
                <c:pt idx="62">
                  <c:v>0.99999982747146798</c:v>
                </c:pt>
                <c:pt idx="63">
                  <c:v>2.0182306606839014E-2</c:v>
                </c:pt>
                <c:pt idx="64">
                  <c:v>1.2622124456829317E-3</c:v>
                </c:pt>
                <c:pt idx="65">
                  <c:v>#N/A</c:v>
                </c:pt>
                <c:pt idx="66">
                  <c:v>0.45057510572769832</c:v>
                </c:pt>
                <c:pt idx="67">
                  <c:v>0.99998606213530528</c:v>
                </c:pt>
                <c:pt idx="68">
                  <c:v>0.59476737069157326</c:v>
                </c:pt>
                <c:pt idx="69">
                  <c:v>0.8210057120361347</c:v>
                </c:pt>
                <c:pt idx="70">
                  <c:v>0.99999504963121333</c:v>
                </c:pt>
                <c:pt idx="71">
                  <c:v>#N/A</c:v>
                </c:pt>
                <c:pt idx="72">
                  <c:v>0.8777031384335634</c:v>
                </c:pt>
                <c:pt idx="73">
                  <c:v>#N/A</c:v>
                </c:pt>
                <c:pt idx="74">
                  <c:v>0.99998010026683126</c:v>
                </c:pt>
                <c:pt idx="75">
                  <c:v>2.6953834368364214E-2</c:v>
                </c:pt>
                <c:pt idx="76">
                  <c:v>0.80311978766925129</c:v>
                </c:pt>
                <c:pt idx="77">
                  <c:v>0.34703204200779997</c:v>
                </c:pt>
                <c:pt idx="78">
                  <c:v>8.7538905004708456E-2</c:v>
                </c:pt>
                <c:pt idx="79">
                  <c:v>0.19670406308316299</c:v>
                </c:pt>
                <c:pt idx="80">
                  <c:v>#N/A</c:v>
                </c:pt>
                <c:pt idx="81">
                  <c:v>0.999799153647698</c:v>
                </c:pt>
                <c:pt idx="82">
                  <c:v>0.99994860345569803</c:v>
                </c:pt>
                <c:pt idx="83">
                  <c:v>8.1275430232534819E-4</c:v>
                </c:pt>
                <c:pt idx="84">
                  <c:v>0.58045421096182825</c:v>
                </c:pt>
                <c:pt idx="85">
                  <c:v>2.285078253203069E-2</c:v>
                </c:pt>
                <c:pt idx="86">
                  <c:v>0.87062913203459713</c:v>
                </c:pt>
                <c:pt idx="87">
                  <c:v>0.99995808876696346</c:v>
                </c:pt>
                <c:pt idx="88">
                  <c:v>0.48443070224277218</c:v>
                </c:pt>
                <c:pt idx="89">
                  <c:v>3.5713779691709538E-2</c:v>
                </c:pt>
                <c:pt idx="90">
                  <c:v>1.8605485482179843E-2</c:v>
                </c:pt>
                <c:pt idx="91">
                  <c:v>1.2140256473584274E-3</c:v>
                </c:pt>
                <c:pt idx="92">
                  <c:v>0.99999983459201292</c:v>
                </c:pt>
                <c:pt idx="93">
                  <c:v>0.16238531645298349</c:v>
                </c:pt>
                <c:pt idx="94">
                  <c:v>1.1334261942130948E-2</c:v>
                </c:pt>
                <c:pt idx="95">
                  <c:v>0.9999468938497531</c:v>
                </c:pt>
                <c:pt idx="96">
                  <c:v>1.1763789495884936E-3</c:v>
                </c:pt>
                <c:pt idx="97">
                  <c:v>0.99999995879254433</c:v>
                </c:pt>
                <c:pt idx="98">
                  <c:v>0.99999977189159495</c:v>
                </c:pt>
                <c:pt idx="99">
                  <c:v>9.540916317557803E-2</c:v>
                </c:pt>
                <c:pt idx="100">
                  <c:v>0.60165221239605216</c:v>
                </c:pt>
                <c:pt idx="101">
                  <c:v>0.1676227555161153</c:v>
                </c:pt>
                <c:pt idx="102">
                  <c:v>0.9478168551956424</c:v>
                </c:pt>
                <c:pt idx="103">
                  <c:v>6.066538894413981E-4</c:v>
                </c:pt>
                <c:pt idx="104">
                  <c:v>0.99999812941107613</c:v>
                </c:pt>
                <c:pt idx="105">
                  <c:v>0.99997026597263694</c:v>
                </c:pt>
                <c:pt idx="106">
                  <c:v>0.12257129488762063</c:v>
                </c:pt>
                <c:pt idx="107">
                  <c:v>5.0989607912146993E-3</c:v>
                </c:pt>
                <c:pt idx="108">
                  <c:v>#N/A</c:v>
                </c:pt>
                <c:pt idx="109">
                  <c:v>3.0931376698834081E-2</c:v>
                </c:pt>
                <c:pt idx="110">
                  <c:v>0.96295442507006479</c:v>
                </c:pt>
                <c:pt idx="111">
                  <c:v>8.5264061358457266E-2</c:v>
                </c:pt>
                <c:pt idx="112">
                  <c:v>0.15440804640330164</c:v>
                </c:pt>
                <c:pt idx="113">
                  <c:v>7.8896681634126001E-3</c:v>
                </c:pt>
                <c:pt idx="114">
                  <c:v>3.8749999366402679E-2</c:v>
                </c:pt>
                <c:pt idx="115">
                  <c:v>2.7972390109408043E-4</c:v>
                </c:pt>
                <c:pt idx="116">
                  <c:v>0.99999980869871274</c:v>
                </c:pt>
                <c:pt idx="117">
                  <c:v>#N/A</c:v>
                </c:pt>
                <c:pt idx="118">
                  <c:v>0.86745849108793449</c:v>
                </c:pt>
                <c:pt idx="119">
                  <c:v>0.86377799158889312</c:v>
                </c:pt>
                <c:pt idx="120">
                  <c:v>#N/A</c:v>
                </c:pt>
                <c:pt idx="121">
                  <c:v>1.7724391036722777E-2</c:v>
                </c:pt>
                <c:pt idx="122">
                  <c:v>0.87518853484434833</c:v>
                </c:pt>
                <c:pt idx="123">
                  <c:v>0.99999034390078634</c:v>
                </c:pt>
                <c:pt idx="124">
                  <c:v>0.75208514294303752</c:v>
                </c:pt>
                <c:pt idx="125">
                  <c:v>#N/A</c:v>
                </c:pt>
                <c:pt idx="126">
                  <c:v>0.99998521055222378</c:v>
                </c:pt>
                <c:pt idx="127">
                  <c:v>0.22231459468443279</c:v>
                </c:pt>
                <c:pt idx="128">
                  <c:v>#N/A</c:v>
                </c:pt>
                <c:pt idx="129">
                  <c:v>0.14063308094059004</c:v>
                </c:pt>
                <c:pt idx="130">
                  <c:v>0.99991716025758659</c:v>
                </c:pt>
                <c:pt idx="131">
                  <c:v>0.99996209841103212</c:v>
                </c:pt>
                <c:pt idx="132">
                  <c:v>1.580703233553735E-2</c:v>
                </c:pt>
                <c:pt idx="133">
                  <c:v>0.99975452901228623</c:v>
                </c:pt>
                <c:pt idx="134">
                  <c:v>3.7404926374790432E-4</c:v>
                </c:pt>
                <c:pt idx="135">
                  <c:v>0.14590023638706323</c:v>
                </c:pt>
                <c:pt idx="136">
                  <c:v>#N/A</c:v>
                </c:pt>
                <c:pt idx="137">
                  <c:v>#N/A</c:v>
                </c:pt>
                <c:pt idx="138">
                  <c:v>0.51330350336010822</c:v>
                </c:pt>
                <c:pt idx="139">
                  <c:v>5.4211464029178494E-2</c:v>
                </c:pt>
                <c:pt idx="140">
                  <c:v>5.5486327782617431E-2</c:v>
                </c:pt>
                <c:pt idx="141">
                  <c:v>0.35497374396406406</c:v>
                </c:pt>
                <c:pt idx="142">
                  <c:v>0.8577960442177478</c:v>
                </c:pt>
                <c:pt idx="143">
                  <c:v>#N/A</c:v>
                </c:pt>
                <c:pt idx="144">
                  <c:v>0.49863978160498373</c:v>
                </c:pt>
                <c:pt idx="145">
                  <c:v>0.93580634610448821</c:v>
                </c:pt>
                <c:pt idx="146">
                  <c:v>0.68642401968100175</c:v>
                </c:pt>
                <c:pt idx="147">
                  <c:v>0.90342077340219629</c:v>
                </c:pt>
                <c:pt idx="148">
                  <c:v>0.99996326899958154</c:v>
                </c:pt>
                <c:pt idx="149">
                  <c:v>2.1273875915615817E-2</c:v>
                </c:pt>
                <c:pt idx="150">
                  <c:v>0.99999951570785095</c:v>
                </c:pt>
                <c:pt idx="151">
                  <c:v>3.9110847433390543E-2</c:v>
                </c:pt>
                <c:pt idx="152">
                  <c:v>0.22255749093695484</c:v>
                </c:pt>
                <c:pt idx="153">
                  <c:v>#N/A</c:v>
                </c:pt>
                <c:pt idx="154">
                  <c:v>0.89943726358670328</c:v>
                </c:pt>
                <c:pt idx="155">
                  <c:v>1.2316314196638136E-2</c:v>
                </c:pt>
                <c:pt idx="156">
                  <c:v>0.99999950008446348</c:v>
                </c:pt>
                <c:pt idx="157">
                  <c:v>2.6500675731709399E-4</c:v>
                </c:pt>
                <c:pt idx="158">
                  <c:v>#N/A</c:v>
                </c:pt>
                <c:pt idx="159">
                  <c:v>0.86787755473182637</c:v>
                </c:pt>
                <c:pt idx="160">
                  <c:v>0.99999080635057014</c:v>
                </c:pt>
                <c:pt idx="161">
                  <c:v>0.91949574887057428</c:v>
                </c:pt>
                <c:pt idx="162">
                  <c:v>9.562989518818385E-2</c:v>
                </c:pt>
                <c:pt idx="163">
                  <c:v>5.6276340819976097E-4</c:v>
                </c:pt>
                <c:pt idx="164">
                  <c:v>#N/A</c:v>
                </c:pt>
                <c:pt idx="165">
                  <c:v>3.9003175195374572E-2</c:v>
                </c:pt>
                <c:pt idx="166">
                  <c:v>1.3390360133237205E-2</c:v>
                </c:pt>
                <c:pt idx="167">
                  <c:v>0.99994164390212348</c:v>
                </c:pt>
                <c:pt idx="168">
                  <c:v>0.99999924791748307</c:v>
                </c:pt>
                <c:pt idx="169">
                  <c:v>0.99994480676615327</c:v>
                </c:pt>
                <c:pt idx="170">
                  <c:v>5.9170761986511325E-4</c:v>
                </c:pt>
                <c:pt idx="171">
                  <c:v>0.9940303584569109</c:v>
                </c:pt>
                <c:pt idx="172">
                  <c:v>#N/A</c:v>
                </c:pt>
                <c:pt idx="173">
                  <c:v>1.4819273230069685E-2</c:v>
                </c:pt>
                <c:pt idx="174">
                  <c:v>0.58930924826765774</c:v>
                </c:pt>
                <c:pt idx="175">
                  <c:v>0.99999909539459952</c:v>
                </c:pt>
                <c:pt idx="176">
                  <c:v>0.99998571648678647</c:v>
                </c:pt>
                <c:pt idx="177">
                  <c:v>8.3058022797438597E-2</c:v>
                </c:pt>
                <c:pt idx="178">
                  <c:v>0.9999924999345271</c:v>
                </c:pt>
                <c:pt idx="179">
                  <c:v>0.57328493102202904</c:v>
                </c:pt>
                <c:pt idx="180">
                  <c:v>0.10229525413038744</c:v>
                </c:pt>
                <c:pt idx="181">
                  <c:v>9.9535232450712191E-2</c:v>
                </c:pt>
                <c:pt idx="182">
                  <c:v>0.9999593833099053</c:v>
                </c:pt>
                <c:pt idx="183">
                  <c:v>7.9267957705011181E-4</c:v>
                </c:pt>
                <c:pt idx="184">
                  <c:v>#N/A</c:v>
                </c:pt>
                <c:pt idx="185">
                  <c:v>0.48855553999613111</c:v>
                </c:pt>
                <c:pt idx="186">
                  <c:v>1.0146898693594499E-3</c:v>
                </c:pt>
                <c:pt idx="187">
                  <c:v>0.999946351827948</c:v>
                </c:pt>
                <c:pt idx="188">
                  <c:v>0.99993872505854253</c:v>
                </c:pt>
                <c:pt idx="189">
                  <c:v>0.99985804604344608</c:v>
                </c:pt>
                <c:pt idx="190">
                  <c:v>1.074059516067973E-2</c:v>
                </c:pt>
                <c:pt idx="191">
                  <c:v>4.6572480222312772E-2</c:v>
                </c:pt>
                <c:pt idx="192">
                  <c:v>8.6479389263996419E-3</c:v>
                </c:pt>
                <c:pt idx="193">
                  <c:v>0.99999991448275727</c:v>
                </c:pt>
                <c:pt idx="194">
                  <c:v>0.67511111430862059</c:v>
                </c:pt>
                <c:pt idx="195">
                  <c:v>1.5657614084189437E-2</c:v>
                </c:pt>
                <c:pt idx="196">
                  <c:v>7.263217761438695E-2</c:v>
                </c:pt>
                <c:pt idx="197">
                  <c:v>0.99994030785648846</c:v>
                </c:pt>
                <c:pt idx="198">
                  <c:v>0.99999990075707601</c:v>
                </c:pt>
                <c:pt idx="199">
                  <c:v>0.62462040512641726</c:v>
                </c:pt>
                <c:pt idx="200">
                  <c:v>3.1286123554988521E-4</c:v>
                </c:pt>
                <c:pt idx="201">
                  <c:v>0.85965036228696945</c:v>
                </c:pt>
                <c:pt idx="202">
                  <c:v>0.99999986920739292</c:v>
                </c:pt>
                <c:pt idx="203">
                  <c:v>#N/A</c:v>
                </c:pt>
                <c:pt idx="204">
                  <c:v>0.16011125949984764</c:v>
                </c:pt>
                <c:pt idx="205">
                  <c:v>0.51680479271179747</c:v>
                </c:pt>
                <c:pt idx="206">
                  <c:v>1.2996411036741359E-3</c:v>
                </c:pt>
                <c:pt idx="207">
                  <c:v>6.7273115102467848E-2</c:v>
                </c:pt>
                <c:pt idx="208">
                  <c:v>0.34034971945100267</c:v>
                </c:pt>
                <c:pt idx="209">
                  <c:v>#N/A</c:v>
                </c:pt>
                <c:pt idx="210">
                  <c:v>0.99995892058889646</c:v>
                </c:pt>
                <c:pt idx="211">
                  <c:v>0.331446943599774</c:v>
                </c:pt>
                <c:pt idx="212">
                  <c:v>#N/A</c:v>
                </c:pt>
                <c:pt idx="213">
                  <c:v>0.446112578688033</c:v>
                </c:pt>
                <c:pt idx="214">
                  <c:v>0.9999800949640959</c:v>
                </c:pt>
                <c:pt idx="215">
                  <c:v>0.10738960469267626</c:v>
                </c:pt>
                <c:pt idx="216">
                  <c:v>0.99998616406830032</c:v>
                </c:pt>
                <c:pt idx="217">
                  <c:v>#N/A</c:v>
                </c:pt>
                <c:pt idx="218">
                  <c:v>0.99994707822682705</c:v>
                </c:pt>
                <c:pt idx="219">
                  <c:v>1.4110464751417081E-2</c:v>
                </c:pt>
                <c:pt idx="220">
                  <c:v>0.70467067873726041</c:v>
                </c:pt>
                <c:pt idx="221">
                  <c:v>#N/A</c:v>
                </c:pt>
                <c:pt idx="222">
                  <c:v>5.1740426178717696E-3</c:v>
                </c:pt>
                <c:pt idx="223">
                  <c:v>0.72392718749392104</c:v>
                </c:pt>
                <c:pt idx="224">
                  <c:v>0.80593850371959785</c:v>
                </c:pt>
                <c:pt idx="225">
                  <c:v>0.17124535140141367</c:v>
                </c:pt>
                <c:pt idx="226">
                  <c:v>0.25462840684220939</c:v>
                </c:pt>
                <c:pt idx="227">
                  <c:v>0.88943254687362971</c:v>
                </c:pt>
                <c:pt idx="228">
                  <c:v>#N/A</c:v>
                </c:pt>
                <c:pt idx="229">
                  <c:v>0.99990684366533444</c:v>
                </c:pt>
                <c:pt idx="230">
                  <c:v>0.99986414862741269</c:v>
                </c:pt>
                <c:pt idx="231">
                  <c:v>0.99996770738747154</c:v>
                </c:pt>
                <c:pt idx="232">
                  <c:v>#N/A</c:v>
                </c:pt>
                <c:pt idx="233">
                  <c:v>0.99989526802311146</c:v>
                </c:pt>
                <c:pt idx="234">
                  <c:v>#N/A</c:v>
                </c:pt>
                <c:pt idx="235">
                  <c:v>1.1078339319370935E-4</c:v>
                </c:pt>
                <c:pt idx="236">
                  <c:v>2.3646089171315581E-4</c:v>
                </c:pt>
                <c:pt idx="237">
                  <c:v>4.1332609651284546E-2</c:v>
                </c:pt>
                <c:pt idx="238">
                  <c:v>0.2162049686121576</c:v>
                </c:pt>
                <c:pt idx="239">
                  <c:v>0.49072083889849344</c:v>
                </c:pt>
                <c:pt idx="240">
                  <c:v>0.99996472670947933</c:v>
                </c:pt>
                <c:pt idx="241">
                  <c:v>#N/A</c:v>
                </c:pt>
                <c:pt idx="242">
                  <c:v>0.98617799280135765</c:v>
                </c:pt>
                <c:pt idx="243">
                  <c:v>0.99999922347749781</c:v>
                </c:pt>
                <c:pt idx="244">
                  <c:v>1.1914044596541724E-2</c:v>
                </c:pt>
                <c:pt idx="245">
                  <c:v>0.19570182138290587</c:v>
                </c:pt>
                <c:pt idx="246">
                  <c:v>0.99998079305082965</c:v>
                </c:pt>
                <c:pt idx="247">
                  <c:v>0.77080811003731042</c:v>
                </c:pt>
                <c:pt idx="248">
                  <c:v>0.58219736777949249</c:v>
                </c:pt>
                <c:pt idx="249">
                  <c:v>4.2721377598346329E-2</c:v>
                </c:pt>
                <c:pt idx="250">
                  <c:v>8.3203774337689551E-2</c:v>
                </c:pt>
                <c:pt idx="251">
                  <c:v>#N/A</c:v>
                </c:pt>
                <c:pt idx="252">
                  <c:v>0.99992152481254359</c:v>
                </c:pt>
                <c:pt idx="253">
                  <c:v>1.0879619027903693E-4</c:v>
                </c:pt>
                <c:pt idx="254">
                  <c:v>#N/A</c:v>
                </c:pt>
                <c:pt idx="255">
                  <c:v>0.99995201568805148</c:v>
                </c:pt>
                <c:pt idx="256">
                  <c:v>0.31751124628887883</c:v>
                </c:pt>
                <c:pt idx="257">
                  <c:v>0.23482040475517377</c:v>
                </c:pt>
                <c:pt idx="258">
                  <c:v>2.5317551110511743E-2</c:v>
                </c:pt>
                <c:pt idx="259">
                  <c:v>0.73902412635951453</c:v>
                </c:pt>
                <c:pt idx="260">
                  <c:v>1.0517125717504013E-2</c:v>
                </c:pt>
                <c:pt idx="261">
                  <c:v>2.8664610909802296E-2</c:v>
                </c:pt>
                <c:pt idx="262">
                  <c:v>#N/A</c:v>
                </c:pt>
                <c:pt idx="263">
                  <c:v>#N/A</c:v>
                </c:pt>
                <c:pt idx="264">
                  <c:v>0.99131003474269397</c:v>
                </c:pt>
                <c:pt idx="265">
                  <c:v>0.16883227483437202</c:v>
                </c:pt>
                <c:pt idx="266">
                  <c:v>0.75295884715184991</c:v>
                </c:pt>
                <c:pt idx="267">
                  <c:v>0.76688200813178375</c:v>
                </c:pt>
                <c:pt idx="268">
                  <c:v>0.99994705463311084</c:v>
                </c:pt>
                <c:pt idx="269">
                  <c:v>5.1780083009876722E-2</c:v>
                </c:pt>
                <c:pt idx="270">
                  <c:v>0.9999879550740024</c:v>
                </c:pt>
                <c:pt idx="271">
                  <c:v>0.99997521443551018</c:v>
                </c:pt>
                <c:pt idx="272">
                  <c:v>#N/A</c:v>
                </c:pt>
                <c:pt idx="273">
                  <c:v>0.16071562003272027</c:v>
                </c:pt>
                <c:pt idx="274">
                  <c:v>0.35573000669862781</c:v>
                </c:pt>
                <c:pt idx="275">
                  <c:v>0.9999197082803255</c:v>
                </c:pt>
                <c:pt idx="276">
                  <c:v>0.99999982045052382</c:v>
                </c:pt>
                <c:pt idx="277">
                  <c:v>#N/A</c:v>
                </c:pt>
                <c:pt idx="278">
                  <c:v>0.99999960762950191</c:v>
                </c:pt>
                <c:pt idx="279">
                  <c:v>#N/A</c:v>
                </c:pt>
                <c:pt idx="280">
                  <c:v>1.5635928316935564E-3</c:v>
                </c:pt>
                <c:pt idx="281">
                  <c:v>9.7284473816816652E-2</c:v>
                </c:pt>
                <c:pt idx="282">
                  <c:v>#N/A</c:v>
                </c:pt>
                <c:pt idx="283">
                  <c:v>0.99998550130317065</c:v>
                </c:pt>
                <c:pt idx="284">
                  <c:v>1.9979024179695788E-2</c:v>
                </c:pt>
                <c:pt idx="285">
                  <c:v>0.99999987537429613</c:v>
                </c:pt>
                <c:pt idx="286">
                  <c:v>#N/A</c:v>
                </c:pt>
                <c:pt idx="287">
                  <c:v>#N/A</c:v>
                </c:pt>
                <c:pt idx="288">
                  <c:v>0.99995952562592094</c:v>
                </c:pt>
                <c:pt idx="289">
                  <c:v>0.99994354838967514</c:v>
                </c:pt>
                <c:pt idx="290">
                  <c:v>0.59488376986106017</c:v>
                </c:pt>
                <c:pt idx="291">
                  <c:v>#N/A</c:v>
                </c:pt>
                <c:pt idx="292">
                  <c:v>0.89924906262227711</c:v>
                </c:pt>
                <c:pt idx="293">
                  <c:v>8.4280014675755466E-2</c:v>
                </c:pt>
                <c:pt idx="294">
                  <c:v>0.18806473449851713</c:v>
                </c:pt>
                <c:pt idx="295">
                  <c:v>0.99996706743354713</c:v>
                </c:pt>
                <c:pt idx="296">
                  <c:v>#N/A</c:v>
                </c:pt>
                <c:pt idx="297">
                  <c:v>0.99999167654988785</c:v>
                </c:pt>
                <c:pt idx="298">
                  <c:v>2.8935286766757315E-2</c:v>
                </c:pt>
                <c:pt idx="299">
                  <c:v>1.5237557226338998E-2</c:v>
                </c:pt>
                <c:pt idx="300">
                  <c:v>1.6792291971350064E-2</c:v>
                </c:pt>
                <c:pt idx="301">
                  <c:v>0.12082124155819499</c:v>
                </c:pt>
                <c:pt idx="302">
                  <c:v>0.28778025446015548</c:v>
                </c:pt>
                <c:pt idx="303">
                  <c:v>0.21614581774068273</c:v>
                </c:pt>
                <c:pt idx="304">
                  <c:v>#N/A</c:v>
                </c:pt>
                <c:pt idx="305">
                  <c:v>0.1769249313860741</c:v>
                </c:pt>
                <c:pt idx="306">
                  <c:v>#N/A</c:v>
                </c:pt>
                <c:pt idx="307">
                  <c:v>0.9999179821529095</c:v>
                </c:pt>
                <c:pt idx="308">
                  <c:v>8.5400170464861092E-2</c:v>
                </c:pt>
                <c:pt idx="309">
                  <c:v>4.8809939875688102E-2</c:v>
                </c:pt>
                <c:pt idx="310">
                  <c:v>5.2323174831764338E-2</c:v>
                </c:pt>
                <c:pt idx="311">
                  <c:v>0.99992356472179522</c:v>
                </c:pt>
                <c:pt idx="312">
                  <c:v>0.40196402202666504</c:v>
                </c:pt>
                <c:pt idx="313">
                  <c:v>8.1635600443710779E-2</c:v>
                </c:pt>
                <c:pt idx="314">
                  <c:v>#N/A</c:v>
                </c:pt>
                <c:pt idx="315">
                  <c:v>#N/A</c:v>
                </c:pt>
                <c:pt idx="316">
                  <c:v>1.1111772926747148E-3</c:v>
                </c:pt>
                <c:pt idx="317">
                  <c:v>0.32527458293934897</c:v>
                </c:pt>
                <c:pt idx="318">
                  <c:v>0.19393590743776898</c:v>
                </c:pt>
                <c:pt idx="319">
                  <c:v>0.99993755329411094</c:v>
                </c:pt>
                <c:pt idx="320">
                  <c:v>0.85832068402267458</c:v>
                </c:pt>
                <c:pt idx="321">
                  <c:v>0.67860063122687519</c:v>
                </c:pt>
                <c:pt idx="322">
                  <c:v>0.99999942747381521</c:v>
                </c:pt>
                <c:pt idx="323">
                  <c:v>0.11326347395491417</c:v>
                </c:pt>
                <c:pt idx="324">
                  <c:v>#N/A</c:v>
                </c:pt>
                <c:pt idx="325">
                  <c:v>3.7740723557765463E-2</c:v>
                </c:pt>
                <c:pt idx="326">
                  <c:v>5.2589782190077888E-4</c:v>
                </c:pt>
                <c:pt idx="327">
                  <c:v>8.6131435807061327E-4</c:v>
                </c:pt>
                <c:pt idx="328">
                  <c:v>0.907409919410332</c:v>
                </c:pt>
                <c:pt idx="329">
                  <c:v>0.29567156314474835</c:v>
                </c:pt>
                <c:pt idx="330">
                  <c:v>0.99999987085088615</c:v>
                </c:pt>
                <c:pt idx="331">
                  <c:v>0.42102446474025029</c:v>
                </c:pt>
                <c:pt idx="332">
                  <c:v>#N/A</c:v>
                </c:pt>
                <c:pt idx="333">
                  <c:v>1.5232745735770721E-3</c:v>
                </c:pt>
                <c:pt idx="334">
                  <c:v>0.99992850708781467</c:v>
                </c:pt>
                <c:pt idx="335">
                  <c:v>0.99990373125177323</c:v>
                </c:pt>
                <c:pt idx="336">
                  <c:v>9.3942683434875861E-5</c:v>
                </c:pt>
                <c:pt idx="337">
                  <c:v>#N/A</c:v>
                </c:pt>
                <c:pt idx="338">
                  <c:v>0.14764365440866001</c:v>
                </c:pt>
                <c:pt idx="339">
                  <c:v>#N/A</c:v>
                </c:pt>
                <c:pt idx="340">
                  <c:v>0.74520923452324517</c:v>
                </c:pt>
                <c:pt idx="341">
                  <c:v>#N/A</c:v>
                </c:pt>
                <c:pt idx="342">
                  <c:v>3.7154705815948012E-3</c:v>
                </c:pt>
                <c:pt idx="343">
                  <c:v>0.99999949790771658</c:v>
                </c:pt>
                <c:pt idx="344">
                  <c:v>1.18567670800536E-2</c:v>
                </c:pt>
                <c:pt idx="345">
                  <c:v>0.66712343692342602</c:v>
                </c:pt>
                <c:pt idx="346">
                  <c:v>0.99994998435597171</c:v>
                </c:pt>
                <c:pt idx="347">
                  <c:v>0.14875997334638838</c:v>
                </c:pt>
                <c:pt idx="348">
                  <c:v>5.9195358481653325E-2</c:v>
                </c:pt>
                <c:pt idx="349">
                  <c:v>6.3309206086197972E-2</c:v>
                </c:pt>
                <c:pt idx="350">
                  <c:v>1.9378911645597204E-3</c:v>
                </c:pt>
                <c:pt idx="351">
                  <c:v>0.20675885299554844</c:v>
                </c:pt>
                <c:pt idx="352">
                  <c:v>0.45129792310398381</c:v>
                </c:pt>
                <c:pt idx="353">
                  <c:v>0.57650870429799062</c:v>
                </c:pt>
                <c:pt idx="354">
                  <c:v>0.4968592643876466</c:v>
                </c:pt>
                <c:pt idx="355">
                  <c:v>0.31090854073294161</c:v>
                </c:pt>
                <c:pt idx="356">
                  <c:v>0.41293098679047108</c:v>
                </c:pt>
                <c:pt idx="357">
                  <c:v>0.57679161368341869</c:v>
                </c:pt>
                <c:pt idx="358">
                  <c:v>0.99996937485988346</c:v>
                </c:pt>
                <c:pt idx="359">
                  <c:v>8.9874817185736047E-2</c:v>
                </c:pt>
                <c:pt idx="360">
                  <c:v>0.49732725447376847</c:v>
                </c:pt>
                <c:pt idx="361">
                  <c:v>3.0633867030492595E-4</c:v>
                </c:pt>
                <c:pt idx="362">
                  <c:v>#N/A</c:v>
                </c:pt>
                <c:pt idx="363">
                  <c:v>0.12570220973321794</c:v>
                </c:pt>
                <c:pt idx="364">
                  <c:v>0.999954290056844</c:v>
                </c:pt>
                <c:pt idx="365">
                  <c:v>0.3924806472443691</c:v>
                </c:pt>
                <c:pt idx="366">
                  <c:v>#N/A</c:v>
                </c:pt>
                <c:pt idx="367">
                  <c:v>0.99999989294947789</c:v>
                </c:pt>
                <c:pt idx="368">
                  <c:v>#N/A</c:v>
                </c:pt>
                <c:pt idx="369">
                  <c:v>#N/A</c:v>
                </c:pt>
                <c:pt idx="370">
                  <c:v>0.99999987444674177</c:v>
                </c:pt>
                <c:pt idx="371">
                  <c:v>1.2976467666248484E-2</c:v>
                </c:pt>
                <c:pt idx="372">
                  <c:v>0.99998778470237693</c:v>
                </c:pt>
                <c:pt idx="373">
                  <c:v>0.3222011091215321</c:v>
                </c:pt>
                <c:pt idx="374">
                  <c:v>0.99996410072600328</c:v>
                </c:pt>
                <c:pt idx="375">
                  <c:v>0.99999988335168466</c:v>
                </c:pt>
                <c:pt idx="376">
                  <c:v>0.99994808082744102</c:v>
                </c:pt>
                <c:pt idx="377">
                  <c:v>1.0641785943830778E-2</c:v>
                </c:pt>
                <c:pt idx="378">
                  <c:v>0.99996772590933858</c:v>
                </c:pt>
                <c:pt idx="379">
                  <c:v>6.0090399705957337E-2</c:v>
                </c:pt>
                <c:pt idx="380">
                  <c:v>0.1116594315910848</c:v>
                </c:pt>
                <c:pt idx="381">
                  <c:v>0.6073631481826619</c:v>
                </c:pt>
                <c:pt idx="382">
                  <c:v>0.41125161199582666</c:v>
                </c:pt>
                <c:pt idx="383">
                  <c:v>0.99992965394086142</c:v>
                </c:pt>
                <c:pt idx="384">
                  <c:v>0.99995532886121108</c:v>
                </c:pt>
                <c:pt idx="385">
                  <c:v>0.99991534207827393</c:v>
                </c:pt>
                <c:pt idx="386">
                  <c:v>0.99992046770492848</c:v>
                </c:pt>
                <c:pt idx="387">
                  <c:v>0.29815322464076643</c:v>
                </c:pt>
                <c:pt idx="388">
                  <c:v>3.9691004985752461E-2</c:v>
                </c:pt>
                <c:pt idx="389">
                  <c:v>0.9294634245501</c:v>
                </c:pt>
                <c:pt idx="390">
                  <c:v>2.4778204289642263E-2</c:v>
                </c:pt>
                <c:pt idx="391">
                  <c:v>#N/A</c:v>
                </c:pt>
                <c:pt idx="392">
                  <c:v>0.99994747126913441</c:v>
                </c:pt>
                <c:pt idx="393">
                  <c:v>0.13438234085650538</c:v>
                </c:pt>
                <c:pt idx="394">
                  <c:v>0.99999080813522545</c:v>
                </c:pt>
                <c:pt idx="395">
                  <c:v>9.2800372352950427E-4</c:v>
                </c:pt>
                <c:pt idx="396">
                  <c:v>8.8792585057121551E-2</c:v>
                </c:pt>
                <c:pt idx="397">
                  <c:v>0.9999665155083608</c:v>
                </c:pt>
                <c:pt idx="398">
                  <c:v>0.99970320228463516</c:v>
                </c:pt>
                <c:pt idx="399">
                  <c:v>0.99154205421503439</c:v>
                </c:pt>
                <c:pt idx="400">
                  <c:v>0.99992091991615695</c:v>
                </c:pt>
                <c:pt idx="401">
                  <c:v>8.8945919372270602E-3</c:v>
                </c:pt>
                <c:pt idx="402">
                  <c:v>0.99966509723333685</c:v>
                </c:pt>
                <c:pt idx="403">
                  <c:v>3.0438995135254273E-2</c:v>
                </c:pt>
                <c:pt idx="404">
                  <c:v>0.9999996361005199</c:v>
                </c:pt>
                <c:pt idx="405">
                  <c:v>#N/A</c:v>
                </c:pt>
                <c:pt idx="406">
                  <c:v>9.5091104495644545E-3</c:v>
                </c:pt>
                <c:pt idx="407">
                  <c:v>1.4903264472284478E-4</c:v>
                </c:pt>
                <c:pt idx="408">
                  <c:v>0.99999964381705986</c:v>
                </c:pt>
                <c:pt idx="409">
                  <c:v>0.23458582293116814</c:v>
                </c:pt>
                <c:pt idx="410">
                  <c:v>0.24514678493392883</c:v>
                </c:pt>
                <c:pt idx="411">
                  <c:v>4.8952940592623111E-2</c:v>
                </c:pt>
                <c:pt idx="412">
                  <c:v>0.16907389760481048</c:v>
                </c:pt>
                <c:pt idx="413">
                  <c:v>7.9564263214907519E-2</c:v>
                </c:pt>
                <c:pt idx="414">
                  <c:v>#N/A</c:v>
                </c:pt>
                <c:pt idx="415">
                  <c:v>3.2430528947199702E-3</c:v>
                </c:pt>
                <c:pt idx="416">
                  <c:v>3.8390362274208542E-2</c:v>
                </c:pt>
                <c:pt idx="417">
                  <c:v>#N/A</c:v>
                </c:pt>
                <c:pt idx="418">
                  <c:v>0.77587581198595768</c:v>
                </c:pt>
                <c:pt idx="419">
                  <c:v>0.25141910117100041</c:v>
                </c:pt>
                <c:pt idx="420">
                  <c:v>4.5484498605395207E-4</c:v>
                </c:pt>
                <c:pt idx="421">
                  <c:v>0.78536751848443009</c:v>
                </c:pt>
                <c:pt idx="422">
                  <c:v>0.86176767267572607</c:v>
                </c:pt>
                <c:pt idx="423">
                  <c:v>0.5794614044622346</c:v>
                </c:pt>
                <c:pt idx="424">
                  <c:v>0.57527893876753133</c:v>
                </c:pt>
                <c:pt idx="425">
                  <c:v>0.14663653536216689</c:v>
                </c:pt>
                <c:pt idx="426">
                  <c:v>0.82640203106492671</c:v>
                </c:pt>
                <c:pt idx="427">
                  <c:v>0.84018870325977468</c:v>
                </c:pt>
                <c:pt idx="428">
                  <c:v>0.99993957826985347</c:v>
                </c:pt>
                <c:pt idx="429">
                  <c:v>0.99997337876761372</c:v>
                </c:pt>
                <c:pt idx="430">
                  <c:v>5.8155276245376149E-2</c:v>
                </c:pt>
                <c:pt idx="431">
                  <c:v>3.6801203045539642E-4</c:v>
                </c:pt>
                <c:pt idx="432">
                  <c:v>0.43913076823698555</c:v>
                </c:pt>
                <c:pt idx="433">
                  <c:v>0.12829235144676854</c:v>
                </c:pt>
                <c:pt idx="434">
                  <c:v>1.804331065219825E-2</c:v>
                </c:pt>
                <c:pt idx="435">
                  <c:v>0.70439587212815102</c:v>
                </c:pt>
                <c:pt idx="436">
                  <c:v>1.0817305222923328E-2</c:v>
                </c:pt>
                <c:pt idx="437">
                  <c:v>0.9999642984307453</c:v>
                </c:pt>
                <c:pt idx="438">
                  <c:v>1.98394608121684E-3</c:v>
                </c:pt>
                <c:pt idx="439">
                  <c:v>#N/A</c:v>
                </c:pt>
                <c:pt idx="440">
                  <c:v>6.7200395879978447E-2</c:v>
                </c:pt>
                <c:pt idx="441">
                  <c:v>0.99999236659771473</c:v>
                </c:pt>
                <c:pt idx="442">
                  <c:v>0.99941978820718225</c:v>
                </c:pt>
                <c:pt idx="443">
                  <c:v>5.8434174828082906E-4</c:v>
                </c:pt>
                <c:pt idx="444">
                  <c:v>0.10394227404932919</c:v>
                </c:pt>
                <c:pt idx="445">
                  <c:v>1.3956575378862852E-3</c:v>
                </c:pt>
                <c:pt idx="446">
                  <c:v>0.99999303435630127</c:v>
                </c:pt>
                <c:pt idx="447">
                  <c:v>2.9505446331414313E-4</c:v>
                </c:pt>
                <c:pt idx="448">
                  <c:v>0.99998449782963217</c:v>
                </c:pt>
                <c:pt idx="449">
                  <c:v>0.99992847415998076</c:v>
                </c:pt>
                <c:pt idx="450">
                  <c:v>0.99998222575095008</c:v>
                </c:pt>
                <c:pt idx="451">
                  <c:v>#N/A</c:v>
                </c:pt>
                <c:pt idx="452">
                  <c:v>0.38542188124016763</c:v>
                </c:pt>
                <c:pt idx="453">
                  <c:v>0.99997643721104479</c:v>
                </c:pt>
                <c:pt idx="454">
                  <c:v>#N/A</c:v>
                </c:pt>
                <c:pt idx="455">
                  <c:v>6.7079286420442447E-2</c:v>
                </c:pt>
                <c:pt idx="456">
                  <c:v>#N/A</c:v>
                </c:pt>
                <c:pt idx="457">
                  <c:v>#N/A</c:v>
                </c:pt>
                <c:pt idx="458">
                  <c:v>0.99999425188851032</c:v>
                </c:pt>
                <c:pt idx="459">
                  <c:v>0.76502161478700847</c:v>
                </c:pt>
                <c:pt idx="460">
                  <c:v>0.99999976318480133</c:v>
                </c:pt>
                <c:pt idx="461">
                  <c:v>0.99999927259157761</c:v>
                </c:pt>
                <c:pt idx="462">
                  <c:v>0.99999905709030823</c:v>
                </c:pt>
                <c:pt idx="463">
                  <c:v>0.99999858970001276</c:v>
                </c:pt>
                <c:pt idx="464">
                  <c:v>0.19923169754275738</c:v>
                </c:pt>
                <c:pt idx="465">
                  <c:v>0.99995440601546504</c:v>
                </c:pt>
              </c:numCache>
            </c:numRef>
          </c:xVal>
          <c:yVal>
            <c:numRef>
              <c:f>'[1]Q3.1'!$K$2:$K$467</c:f>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0-8891-438B-99A6-2C4CC8334C91}"/>
            </c:ext>
          </c:extLst>
        </c:ser>
        <c:ser>
          <c:idx val="1"/>
          <c:order val="1"/>
          <c:tx>
            <c:v>Incorrect Predictions</c:v>
          </c:tx>
          <c:spPr>
            <a:ln w="25400" cap="flat" cmpd="dbl" algn="ctr">
              <a:noFill/>
              <a:round/>
            </a:ln>
            <a:effectLst/>
          </c:spPr>
          <c:marker>
            <c:symbol val="diamond"/>
            <c:size val="10"/>
            <c:spPr>
              <a:noFill/>
              <a:ln w="34925" cap="flat" cmpd="dbl" algn="ctr">
                <a:solidFill>
                  <a:srgbClr val="FF0000">
                    <a:alpha val="70000"/>
                  </a:srgbClr>
                </a:solidFill>
                <a:round/>
              </a:ln>
              <a:effectLst/>
            </c:spPr>
          </c:marker>
          <c:xVal>
            <c:numRef>
              <c:f>'[1]Q3.1'!$Z$2:$Z$467</c:f>
              <c:numCache>
                <c:formatCode>General</c:formatCode>
                <c:ptCount val="466"/>
                <c:pt idx="0">
                  <c:v>#N/A</c:v>
                </c:pt>
                <c:pt idx="1">
                  <c:v>#N/A</c:v>
                </c:pt>
                <c:pt idx="2">
                  <c:v>#N/A</c:v>
                </c:pt>
                <c:pt idx="3">
                  <c:v>#N/A</c:v>
                </c:pt>
                <c:pt idx="4">
                  <c:v>0.58160704135338637</c:v>
                </c:pt>
                <c:pt idx="5">
                  <c:v>#N/A</c:v>
                </c:pt>
                <c:pt idx="6">
                  <c:v>#N/A</c:v>
                </c:pt>
                <c:pt idx="7">
                  <c:v>#N/A</c:v>
                </c:pt>
                <c:pt idx="8">
                  <c:v>#N/A</c:v>
                </c:pt>
                <c:pt idx="9">
                  <c:v>#N/A</c:v>
                </c:pt>
                <c:pt idx="10">
                  <c:v>#N/A</c:v>
                </c:pt>
                <c:pt idx="11">
                  <c:v>#N/A</c:v>
                </c:pt>
                <c:pt idx="12">
                  <c:v>#N/A</c:v>
                </c:pt>
                <c:pt idx="13">
                  <c:v>5.2785111716030793E-2</c:v>
                </c:pt>
                <c:pt idx="14">
                  <c:v>#N/A</c:v>
                </c:pt>
                <c:pt idx="15">
                  <c:v>#N/A</c:v>
                </c:pt>
                <c:pt idx="16">
                  <c:v>#N/A</c:v>
                </c:pt>
                <c:pt idx="17">
                  <c:v>0.19677688272329688</c:v>
                </c:pt>
                <c:pt idx="18">
                  <c:v>#N/A</c:v>
                </c:pt>
                <c:pt idx="19">
                  <c:v>#N/A</c:v>
                </c:pt>
                <c:pt idx="20">
                  <c:v>#N/A</c:v>
                </c:pt>
                <c:pt idx="21">
                  <c:v>#N/A</c:v>
                </c:pt>
                <c:pt idx="22">
                  <c:v>#N/A</c:v>
                </c:pt>
                <c:pt idx="23">
                  <c:v>#N/A</c:v>
                </c:pt>
                <c:pt idx="24">
                  <c:v>0.24627702428759438</c:v>
                </c:pt>
                <c:pt idx="25">
                  <c:v>#N/A</c:v>
                </c:pt>
                <c:pt idx="26">
                  <c:v>#N/A</c:v>
                </c:pt>
                <c:pt idx="27">
                  <c:v>#N/A</c:v>
                </c:pt>
                <c:pt idx="28">
                  <c:v>#N/A</c:v>
                </c:pt>
                <c:pt idx="29">
                  <c:v>#N/A</c:v>
                </c:pt>
                <c:pt idx="30">
                  <c:v>#N/A</c:v>
                </c:pt>
                <c:pt idx="31">
                  <c:v>0.58716691142989896</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0.43341743724315956</c:v>
                </c:pt>
                <c:pt idx="50">
                  <c:v>#N/A</c:v>
                </c:pt>
                <c:pt idx="51">
                  <c:v>#N/A</c:v>
                </c:pt>
                <c:pt idx="52">
                  <c:v>#N/A</c:v>
                </c:pt>
                <c:pt idx="53">
                  <c:v>#N/A</c:v>
                </c:pt>
                <c:pt idx="54">
                  <c:v>0.45185771427397231</c:v>
                </c:pt>
                <c:pt idx="55">
                  <c:v>#N/A</c:v>
                </c:pt>
                <c:pt idx="56">
                  <c:v>#N/A</c:v>
                </c:pt>
                <c:pt idx="57">
                  <c:v>#N/A</c:v>
                </c:pt>
                <c:pt idx="58">
                  <c:v>#N/A</c:v>
                </c:pt>
                <c:pt idx="59">
                  <c:v>#N/A</c:v>
                </c:pt>
                <c:pt idx="60">
                  <c:v>#N/A</c:v>
                </c:pt>
                <c:pt idx="61">
                  <c:v>0.14780868533844671</c:v>
                </c:pt>
                <c:pt idx="62">
                  <c:v>#N/A</c:v>
                </c:pt>
                <c:pt idx="63">
                  <c:v>#N/A</c:v>
                </c:pt>
                <c:pt idx="64">
                  <c:v>#N/A</c:v>
                </c:pt>
                <c:pt idx="65">
                  <c:v>0.13764638481218885</c:v>
                </c:pt>
                <c:pt idx="66">
                  <c:v>#N/A</c:v>
                </c:pt>
                <c:pt idx="67">
                  <c:v>#N/A</c:v>
                </c:pt>
                <c:pt idx="68">
                  <c:v>#N/A</c:v>
                </c:pt>
                <c:pt idx="69">
                  <c:v>#N/A</c:v>
                </c:pt>
                <c:pt idx="70">
                  <c:v>#N/A</c:v>
                </c:pt>
                <c:pt idx="71">
                  <c:v>0.53398343455152819</c:v>
                </c:pt>
                <c:pt idx="72">
                  <c:v>#N/A</c:v>
                </c:pt>
                <c:pt idx="73">
                  <c:v>0.64479355943243066</c:v>
                </c:pt>
                <c:pt idx="74">
                  <c:v>#N/A</c:v>
                </c:pt>
                <c:pt idx="75">
                  <c:v>#N/A</c:v>
                </c:pt>
                <c:pt idx="76">
                  <c:v>#N/A</c:v>
                </c:pt>
                <c:pt idx="77">
                  <c:v>#N/A</c:v>
                </c:pt>
                <c:pt idx="78">
                  <c:v>#N/A</c:v>
                </c:pt>
                <c:pt idx="79">
                  <c:v>#N/A</c:v>
                </c:pt>
                <c:pt idx="80">
                  <c:v>0.69924732026186542</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0.44325965763918074</c:v>
                </c:pt>
                <c:pt idx="109">
                  <c:v>#N/A</c:v>
                </c:pt>
                <c:pt idx="110">
                  <c:v>#N/A</c:v>
                </c:pt>
                <c:pt idx="111">
                  <c:v>#N/A</c:v>
                </c:pt>
                <c:pt idx="112">
                  <c:v>#N/A</c:v>
                </c:pt>
                <c:pt idx="113">
                  <c:v>#N/A</c:v>
                </c:pt>
                <c:pt idx="114">
                  <c:v>#N/A</c:v>
                </c:pt>
                <c:pt idx="115">
                  <c:v>#N/A</c:v>
                </c:pt>
                <c:pt idx="116">
                  <c:v>#N/A</c:v>
                </c:pt>
                <c:pt idx="117">
                  <c:v>0.28758262960222408</c:v>
                </c:pt>
                <c:pt idx="118">
                  <c:v>#N/A</c:v>
                </c:pt>
                <c:pt idx="119">
                  <c:v>#N/A</c:v>
                </c:pt>
                <c:pt idx="120">
                  <c:v>0.34143930742964929</c:v>
                </c:pt>
                <c:pt idx="121">
                  <c:v>#N/A</c:v>
                </c:pt>
                <c:pt idx="122">
                  <c:v>#N/A</c:v>
                </c:pt>
                <c:pt idx="123">
                  <c:v>#N/A</c:v>
                </c:pt>
                <c:pt idx="124">
                  <c:v>#N/A</c:v>
                </c:pt>
                <c:pt idx="125">
                  <c:v>0.56394377458224365</c:v>
                </c:pt>
                <c:pt idx="126">
                  <c:v>#N/A</c:v>
                </c:pt>
                <c:pt idx="127">
                  <c:v>#N/A</c:v>
                </c:pt>
                <c:pt idx="128">
                  <c:v>0.62365828299111492</c:v>
                </c:pt>
                <c:pt idx="129">
                  <c:v>#N/A</c:v>
                </c:pt>
                <c:pt idx="130">
                  <c:v>#N/A</c:v>
                </c:pt>
                <c:pt idx="131">
                  <c:v>#N/A</c:v>
                </c:pt>
                <c:pt idx="132">
                  <c:v>#N/A</c:v>
                </c:pt>
                <c:pt idx="133">
                  <c:v>#N/A</c:v>
                </c:pt>
                <c:pt idx="134">
                  <c:v>#N/A</c:v>
                </c:pt>
                <c:pt idx="135">
                  <c:v>#N/A</c:v>
                </c:pt>
                <c:pt idx="136">
                  <c:v>0.65762416100190635</c:v>
                </c:pt>
                <c:pt idx="137">
                  <c:v>5.4029809133618628E-2</c:v>
                </c:pt>
                <c:pt idx="138">
                  <c:v>#N/A</c:v>
                </c:pt>
                <c:pt idx="139">
                  <c:v>#N/A</c:v>
                </c:pt>
                <c:pt idx="140">
                  <c:v>#N/A</c:v>
                </c:pt>
                <c:pt idx="141">
                  <c:v>#N/A</c:v>
                </c:pt>
                <c:pt idx="142">
                  <c:v>#N/A</c:v>
                </c:pt>
                <c:pt idx="143">
                  <c:v>0.48024931820181554</c:v>
                </c:pt>
                <c:pt idx="144">
                  <c:v>#N/A</c:v>
                </c:pt>
                <c:pt idx="145">
                  <c:v>#N/A</c:v>
                </c:pt>
                <c:pt idx="146">
                  <c:v>#N/A</c:v>
                </c:pt>
                <c:pt idx="147">
                  <c:v>#N/A</c:v>
                </c:pt>
                <c:pt idx="148">
                  <c:v>#N/A</c:v>
                </c:pt>
                <c:pt idx="149">
                  <c:v>#N/A</c:v>
                </c:pt>
                <c:pt idx="150">
                  <c:v>#N/A</c:v>
                </c:pt>
                <c:pt idx="151">
                  <c:v>#N/A</c:v>
                </c:pt>
                <c:pt idx="152">
                  <c:v>#N/A</c:v>
                </c:pt>
                <c:pt idx="153">
                  <c:v>0.64105811595359508</c:v>
                </c:pt>
                <c:pt idx="154">
                  <c:v>#N/A</c:v>
                </c:pt>
                <c:pt idx="155">
                  <c:v>#N/A</c:v>
                </c:pt>
                <c:pt idx="156">
                  <c:v>#N/A</c:v>
                </c:pt>
                <c:pt idx="157">
                  <c:v>#N/A</c:v>
                </c:pt>
                <c:pt idx="158">
                  <c:v>0.99245813795720816</c:v>
                </c:pt>
                <c:pt idx="159">
                  <c:v>#N/A</c:v>
                </c:pt>
                <c:pt idx="160">
                  <c:v>#N/A</c:v>
                </c:pt>
                <c:pt idx="161">
                  <c:v>#N/A</c:v>
                </c:pt>
                <c:pt idx="162">
                  <c:v>#N/A</c:v>
                </c:pt>
                <c:pt idx="163">
                  <c:v>#N/A</c:v>
                </c:pt>
                <c:pt idx="164">
                  <c:v>0.65361179144073767</c:v>
                </c:pt>
                <c:pt idx="165">
                  <c:v>#N/A</c:v>
                </c:pt>
                <c:pt idx="166">
                  <c:v>#N/A</c:v>
                </c:pt>
                <c:pt idx="167">
                  <c:v>#N/A</c:v>
                </c:pt>
                <c:pt idx="168">
                  <c:v>#N/A</c:v>
                </c:pt>
                <c:pt idx="169">
                  <c:v>#N/A</c:v>
                </c:pt>
                <c:pt idx="170">
                  <c:v>#N/A</c:v>
                </c:pt>
                <c:pt idx="171">
                  <c:v>#N/A</c:v>
                </c:pt>
                <c:pt idx="172">
                  <c:v>0.1171517088908739</c:v>
                </c:pt>
                <c:pt idx="173">
                  <c:v>#N/A</c:v>
                </c:pt>
                <c:pt idx="174">
                  <c:v>#N/A</c:v>
                </c:pt>
                <c:pt idx="175">
                  <c:v>#N/A</c:v>
                </c:pt>
                <c:pt idx="176">
                  <c:v>#N/A</c:v>
                </c:pt>
                <c:pt idx="177">
                  <c:v>#N/A</c:v>
                </c:pt>
                <c:pt idx="178">
                  <c:v>#N/A</c:v>
                </c:pt>
                <c:pt idx="179">
                  <c:v>#N/A</c:v>
                </c:pt>
                <c:pt idx="180">
                  <c:v>#N/A</c:v>
                </c:pt>
                <c:pt idx="181">
                  <c:v>#N/A</c:v>
                </c:pt>
                <c:pt idx="182">
                  <c:v>#N/A</c:v>
                </c:pt>
                <c:pt idx="183">
                  <c:v>#N/A</c:v>
                </c:pt>
                <c:pt idx="184">
                  <c:v>0.51698673743310419</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0.49671332983429423</c:v>
                </c:pt>
                <c:pt idx="204">
                  <c:v>#N/A</c:v>
                </c:pt>
                <c:pt idx="205">
                  <c:v>#N/A</c:v>
                </c:pt>
                <c:pt idx="206">
                  <c:v>#N/A</c:v>
                </c:pt>
                <c:pt idx="207">
                  <c:v>#N/A</c:v>
                </c:pt>
                <c:pt idx="208">
                  <c:v>#N/A</c:v>
                </c:pt>
                <c:pt idx="209">
                  <c:v>0.72192296706969794</c:v>
                </c:pt>
                <c:pt idx="210">
                  <c:v>#N/A</c:v>
                </c:pt>
                <c:pt idx="211">
                  <c:v>#N/A</c:v>
                </c:pt>
                <c:pt idx="212">
                  <c:v>0.49186895403606939</c:v>
                </c:pt>
                <c:pt idx="213">
                  <c:v>#N/A</c:v>
                </c:pt>
                <c:pt idx="214">
                  <c:v>#N/A</c:v>
                </c:pt>
                <c:pt idx="215">
                  <c:v>#N/A</c:v>
                </c:pt>
                <c:pt idx="216">
                  <c:v>#N/A</c:v>
                </c:pt>
                <c:pt idx="217">
                  <c:v>0.26508082465985294</c:v>
                </c:pt>
                <c:pt idx="218">
                  <c:v>#N/A</c:v>
                </c:pt>
                <c:pt idx="219">
                  <c:v>#N/A</c:v>
                </c:pt>
                <c:pt idx="220">
                  <c:v>#N/A</c:v>
                </c:pt>
                <c:pt idx="221">
                  <c:v>0.42654443503869449</c:v>
                </c:pt>
                <c:pt idx="222">
                  <c:v>#N/A</c:v>
                </c:pt>
                <c:pt idx="223">
                  <c:v>#N/A</c:v>
                </c:pt>
                <c:pt idx="224">
                  <c:v>#N/A</c:v>
                </c:pt>
                <c:pt idx="225">
                  <c:v>#N/A</c:v>
                </c:pt>
                <c:pt idx="226">
                  <c:v>#N/A</c:v>
                </c:pt>
                <c:pt idx="227">
                  <c:v>#N/A</c:v>
                </c:pt>
                <c:pt idx="228">
                  <c:v>0.48970880121145499</c:v>
                </c:pt>
                <c:pt idx="229">
                  <c:v>#N/A</c:v>
                </c:pt>
                <c:pt idx="230">
                  <c:v>#N/A</c:v>
                </c:pt>
                <c:pt idx="231">
                  <c:v>#N/A</c:v>
                </c:pt>
                <c:pt idx="232">
                  <c:v>0.36525995509542353</c:v>
                </c:pt>
                <c:pt idx="233">
                  <c:v>#N/A</c:v>
                </c:pt>
                <c:pt idx="234">
                  <c:v>0.6394438444499515</c:v>
                </c:pt>
                <c:pt idx="235">
                  <c:v>#N/A</c:v>
                </c:pt>
                <c:pt idx="236">
                  <c:v>#N/A</c:v>
                </c:pt>
                <c:pt idx="237">
                  <c:v>#N/A</c:v>
                </c:pt>
                <c:pt idx="238">
                  <c:v>#N/A</c:v>
                </c:pt>
                <c:pt idx="239">
                  <c:v>#N/A</c:v>
                </c:pt>
                <c:pt idx="240">
                  <c:v>#N/A</c:v>
                </c:pt>
                <c:pt idx="241">
                  <c:v>0.41559348353789838</c:v>
                </c:pt>
                <c:pt idx="242">
                  <c:v>#N/A</c:v>
                </c:pt>
                <c:pt idx="243">
                  <c:v>#N/A</c:v>
                </c:pt>
                <c:pt idx="244">
                  <c:v>#N/A</c:v>
                </c:pt>
                <c:pt idx="245">
                  <c:v>#N/A</c:v>
                </c:pt>
                <c:pt idx="246">
                  <c:v>#N/A</c:v>
                </c:pt>
                <c:pt idx="247">
                  <c:v>#N/A</c:v>
                </c:pt>
                <c:pt idx="248">
                  <c:v>#N/A</c:v>
                </c:pt>
                <c:pt idx="249">
                  <c:v>#N/A</c:v>
                </c:pt>
                <c:pt idx="250">
                  <c:v>#N/A</c:v>
                </c:pt>
                <c:pt idx="251">
                  <c:v>0.53059968213603959</c:v>
                </c:pt>
                <c:pt idx="252">
                  <c:v>#N/A</c:v>
                </c:pt>
                <c:pt idx="253">
                  <c:v>#N/A</c:v>
                </c:pt>
                <c:pt idx="254">
                  <c:v>0.48607700655855318</c:v>
                </c:pt>
                <c:pt idx="255">
                  <c:v>#N/A</c:v>
                </c:pt>
                <c:pt idx="256">
                  <c:v>#N/A</c:v>
                </c:pt>
                <c:pt idx="257">
                  <c:v>#N/A</c:v>
                </c:pt>
                <c:pt idx="258">
                  <c:v>#N/A</c:v>
                </c:pt>
                <c:pt idx="259">
                  <c:v>#N/A</c:v>
                </c:pt>
                <c:pt idx="260">
                  <c:v>#N/A</c:v>
                </c:pt>
                <c:pt idx="261">
                  <c:v>#N/A</c:v>
                </c:pt>
                <c:pt idx="262">
                  <c:v>0.28955119611111202</c:v>
                </c:pt>
                <c:pt idx="263">
                  <c:v>0.80067970671185473</c:v>
                </c:pt>
                <c:pt idx="264">
                  <c:v>#N/A</c:v>
                </c:pt>
                <c:pt idx="265">
                  <c:v>#N/A</c:v>
                </c:pt>
                <c:pt idx="266">
                  <c:v>#N/A</c:v>
                </c:pt>
                <c:pt idx="267">
                  <c:v>#N/A</c:v>
                </c:pt>
                <c:pt idx="268">
                  <c:v>#N/A</c:v>
                </c:pt>
                <c:pt idx="269">
                  <c:v>#N/A</c:v>
                </c:pt>
                <c:pt idx="270">
                  <c:v>#N/A</c:v>
                </c:pt>
                <c:pt idx="271">
                  <c:v>#N/A</c:v>
                </c:pt>
                <c:pt idx="272">
                  <c:v>0.44460608331258739</c:v>
                </c:pt>
                <c:pt idx="273">
                  <c:v>#N/A</c:v>
                </c:pt>
                <c:pt idx="274">
                  <c:v>#N/A</c:v>
                </c:pt>
                <c:pt idx="275">
                  <c:v>#N/A</c:v>
                </c:pt>
                <c:pt idx="276">
                  <c:v>#N/A</c:v>
                </c:pt>
                <c:pt idx="277">
                  <c:v>0.4371698410031184</c:v>
                </c:pt>
                <c:pt idx="278">
                  <c:v>#N/A</c:v>
                </c:pt>
                <c:pt idx="279">
                  <c:v>7.9007048753182429E-2</c:v>
                </c:pt>
                <c:pt idx="280">
                  <c:v>#N/A</c:v>
                </c:pt>
                <c:pt idx="281">
                  <c:v>#N/A</c:v>
                </c:pt>
                <c:pt idx="282">
                  <c:v>0.41962720597067943</c:v>
                </c:pt>
                <c:pt idx="283">
                  <c:v>#N/A</c:v>
                </c:pt>
                <c:pt idx="284">
                  <c:v>#N/A</c:v>
                </c:pt>
                <c:pt idx="285">
                  <c:v>#N/A</c:v>
                </c:pt>
                <c:pt idx="286">
                  <c:v>0.33726160006193678</c:v>
                </c:pt>
                <c:pt idx="287">
                  <c:v>0.56671167193591909</c:v>
                </c:pt>
                <c:pt idx="288">
                  <c:v>#N/A</c:v>
                </c:pt>
                <c:pt idx="289">
                  <c:v>#N/A</c:v>
                </c:pt>
                <c:pt idx="290">
                  <c:v>#N/A</c:v>
                </c:pt>
                <c:pt idx="291">
                  <c:v>0.21361882114602562</c:v>
                </c:pt>
                <c:pt idx="292">
                  <c:v>#N/A</c:v>
                </c:pt>
                <c:pt idx="293">
                  <c:v>#N/A</c:v>
                </c:pt>
                <c:pt idx="294">
                  <c:v>#N/A</c:v>
                </c:pt>
                <c:pt idx="295">
                  <c:v>#N/A</c:v>
                </c:pt>
                <c:pt idx="296">
                  <c:v>0.15217569167297304</c:v>
                </c:pt>
                <c:pt idx="297">
                  <c:v>#N/A</c:v>
                </c:pt>
                <c:pt idx="298">
                  <c:v>#N/A</c:v>
                </c:pt>
                <c:pt idx="299">
                  <c:v>#N/A</c:v>
                </c:pt>
                <c:pt idx="300">
                  <c:v>#N/A</c:v>
                </c:pt>
                <c:pt idx="301">
                  <c:v>#N/A</c:v>
                </c:pt>
                <c:pt idx="302">
                  <c:v>#N/A</c:v>
                </c:pt>
                <c:pt idx="303">
                  <c:v>#N/A</c:v>
                </c:pt>
                <c:pt idx="304">
                  <c:v>0.29629337356346452</c:v>
                </c:pt>
                <c:pt idx="305">
                  <c:v>#N/A</c:v>
                </c:pt>
                <c:pt idx="306">
                  <c:v>0.46171523212478155</c:v>
                </c:pt>
                <c:pt idx="307">
                  <c:v>#N/A</c:v>
                </c:pt>
                <c:pt idx="308">
                  <c:v>#N/A</c:v>
                </c:pt>
                <c:pt idx="309">
                  <c:v>#N/A</c:v>
                </c:pt>
                <c:pt idx="310">
                  <c:v>#N/A</c:v>
                </c:pt>
                <c:pt idx="311">
                  <c:v>#N/A</c:v>
                </c:pt>
                <c:pt idx="312">
                  <c:v>#N/A</c:v>
                </c:pt>
                <c:pt idx="313">
                  <c:v>#N/A</c:v>
                </c:pt>
                <c:pt idx="314">
                  <c:v>0.49966065888975142</c:v>
                </c:pt>
                <c:pt idx="315">
                  <c:v>0.52369859146768938</c:v>
                </c:pt>
                <c:pt idx="316">
                  <c:v>#N/A</c:v>
                </c:pt>
                <c:pt idx="317">
                  <c:v>#N/A</c:v>
                </c:pt>
                <c:pt idx="318">
                  <c:v>#N/A</c:v>
                </c:pt>
                <c:pt idx="319">
                  <c:v>#N/A</c:v>
                </c:pt>
                <c:pt idx="320">
                  <c:v>#N/A</c:v>
                </c:pt>
                <c:pt idx="321">
                  <c:v>#N/A</c:v>
                </c:pt>
                <c:pt idx="322">
                  <c:v>#N/A</c:v>
                </c:pt>
                <c:pt idx="323">
                  <c:v>#N/A</c:v>
                </c:pt>
                <c:pt idx="324">
                  <c:v>0.18080490066840468</c:v>
                </c:pt>
                <c:pt idx="325">
                  <c:v>#N/A</c:v>
                </c:pt>
                <c:pt idx="326">
                  <c:v>#N/A</c:v>
                </c:pt>
                <c:pt idx="327">
                  <c:v>#N/A</c:v>
                </c:pt>
                <c:pt idx="328">
                  <c:v>#N/A</c:v>
                </c:pt>
                <c:pt idx="329">
                  <c:v>#N/A</c:v>
                </c:pt>
                <c:pt idx="330">
                  <c:v>#N/A</c:v>
                </c:pt>
                <c:pt idx="331">
                  <c:v>#N/A</c:v>
                </c:pt>
                <c:pt idx="332">
                  <c:v>0.42374352481114624</c:v>
                </c:pt>
                <c:pt idx="333">
                  <c:v>#N/A</c:v>
                </c:pt>
                <c:pt idx="334">
                  <c:v>#N/A</c:v>
                </c:pt>
                <c:pt idx="335">
                  <c:v>#N/A</c:v>
                </c:pt>
                <c:pt idx="336">
                  <c:v>#N/A</c:v>
                </c:pt>
                <c:pt idx="337">
                  <c:v>2.9806428584168619E-2</c:v>
                </c:pt>
                <c:pt idx="338">
                  <c:v>#N/A</c:v>
                </c:pt>
                <c:pt idx="339">
                  <c:v>0.41104047297584795</c:v>
                </c:pt>
                <c:pt idx="340">
                  <c:v>#N/A</c:v>
                </c:pt>
                <c:pt idx="341">
                  <c:v>0.55504890615592062</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0.54389932984564004</c:v>
                </c:pt>
                <c:pt idx="363">
                  <c:v>#N/A</c:v>
                </c:pt>
                <c:pt idx="364">
                  <c:v>#N/A</c:v>
                </c:pt>
                <c:pt idx="365">
                  <c:v>#N/A</c:v>
                </c:pt>
                <c:pt idx="366">
                  <c:v>0.53105327585961537</c:v>
                </c:pt>
                <c:pt idx="367">
                  <c:v>#N/A</c:v>
                </c:pt>
                <c:pt idx="368">
                  <c:v>0.44121514203695805</c:v>
                </c:pt>
                <c:pt idx="369">
                  <c:v>0.73112531354685262</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0.52815351391378818</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0.54772000976568846</c:v>
                </c:pt>
                <c:pt idx="406">
                  <c:v>#N/A</c:v>
                </c:pt>
                <c:pt idx="407">
                  <c:v>#N/A</c:v>
                </c:pt>
                <c:pt idx="408">
                  <c:v>#N/A</c:v>
                </c:pt>
                <c:pt idx="409">
                  <c:v>#N/A</c:v>
                </c:pt>
                <c:pt idx="410">
                  <c:v>#N/A</c:v>
                </c:pt>
                <c:pt idx="411">
                  <c:v>#N/A</c:v>
                </c:pt>
                <c:pt idx="412">
                  <c:v>#N/A</c:v>
                </c:pt>
                <c:pt idx="413">
                  <c:v>#N/A</c:v>
                </c:pt>
                <c:pt idx="414">
                  <c:v>0.6475305886469086</c:v>
                </c:pt>
                <c:pt idx="415">
                  <c:v>#N/A</c:v>
                </c:pt>
                <c:pt idx="416">
                  <c:v>#N/A</c:v>
                </c:pt>
                <c:pt idx="417">
                  <c:v>0.71780699696050965</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0.30455536397216998</c:v>
                </c:pt>
                <c:pt idx="440">
                  <c:v>#N/A</c:v>
                </c:pt>
                <c:pt idx="441">
                  <c:v>#N/A</c:v>
                </c:pt>
                <c:pt idx="442">
                  <c:v>#N/A</c:v>
                </c:pt>
                <c:pt idx="443">
                  <c:v>#N/A</c:v>
                </c:pt>
                <c:pt idx="444">
                  <c:v>#N/A</c:v>
                </c:pt>
                <c:pt idx="445">
                  <c:v>#N/A</c:v>
                </c:pt>
                <c:pt idx="446">
                  <c:v>#N/A</c:v>
                </c:pt>
                <c:pt idx="447">
                  <c:v>#N/A</c:v>
                </c:pt>
                <c:pt idx="448">
                  <c:v>#N/A</c:v>
                </c:pt>
                <c:pt idx="449">
                  <c:v>#N/A</c:v>
                </c:pt>
                <c:pt idx="450">
                  <c:v>#N/A</c:v>
                </c:pt>
                <c:pt idx="451">
                  <c:v>0.41419809351899833</c:v>
                </c:pt>
                <c:pt idx="452">
                  <c:v>#N/A</c:v>
                </c:pt>
                <c:pt idx="453">
                  <c:v>#N/A</c:v>
                </c:pt>
                <c:pt idx="454">
                  <c:v>0.4185613709027125</c:v>
                </c:pt>
                <c:pt idx="455">
                  <c:v>#N/A</c:v>
                </c:pt>
                <c:pt idx="456">
                  <c:v>0.18733375090922277</c:v>
                </c:pt>
                <c:pt idx="457">
                  <c:v>0.59605364670414462</c:v>
                </c:pt>
                <c:pt idx="458">
                  <c:v>#N/A</c:v>
                </c:pt>
                <c:pt idx="459">
                  <c:v>#N/A</c:v>
                </c:pt>
                <c:pt idx="460">
                  <c:v>#N/A</c:v>
                </c:pt>
                <c:pt idx="461">
                  <c:v>#N/A</c:v>
                </c:pt>
                <c:pt idx="462">
                  <c:v>#N/A</c:v>
                </c:pt>
                <c:pt idx="463">
                  <c:v>#N/A</c:v>
                </c:pt>
                <c:pt idx="464">
                  <c:v>#N/A</c:v>
                </c:pt>
                <c:pt idx="465">
                  <c:v>#N/A</c:v>
                </c:pt>
              </c:numCache>
            </c:numRef>
          </c:xVal>
          <c:yVal>
            <c:numRef>
              <c:f>'[1]Q3.1'!$K$2:$K$467</c:f>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1-8891-438B-99A6-2C4CC8334C91}"/>
            </c:ext>
          </c:extLst>
        </c:ser>
        <c:dLbls>
          <c:showLegendKey val="0"/>
          <c:showVal val="0"/>
          <c:showCatName val="0"/>
          <c:showSerName val="0"/>
          <c:showPercent val="0"/>
          <c:showBubbleSize val="0"/>
        </c:dLbls>
        <c:axId val="1557288112"/>
        <c:axId val="1557288592"/>
        <c:extLst>
          <c:ext xmlns:c15="http://schemas.microsoft.com/office/drawing/2012/chart" uri="{02D57815-91ED-43cb-92C2-25804820EDAC}">
            <c15:filteredScatterSeries>
              <c15:ser>
                <c:idx val="2"/>
                <c:order val="2"/>
                <c:tx>
                  <c:v>All Predictions</c:v>
                </c:tx>
                <c:spPr>
                  <a:ln w="25400" cap="flat" cmpd="dbl" algn="ctr">
                    <a:noFill/>
                    <a:round/>
                  </a:ln>
                  <a:effectLst/>
                </c:spPr>
                <c:marker>
                  <c:symbol val="circle"/>
                  <c:size val="6"/>
                  <c:spPr>
                    <a:noFill/>
                    <a:ln w="34925" cap="flat" cmpd="dbl" algn="ctr">
                      <a:noFill/>
                      <a:round/>
                    </a:ln>
                    <a:effectLst/>
                  </c:spPr>
                </c:marker>
                <c:xVal>
                  <c:numRef>
                    <c:extLst>
                      <c:ext uri="{02D57815-91ED-43cb-92C2-25804820EDAC}">
                        <c15:formulaRef>
                          <c15:sqref>'[1]Q3.1'!$V$2:$V$467</c15:sqref>
                        </c15:formulaRef>
                      </c:ext>
                    </c:extLst>
                    <c:numCache>
                      <c:formatCode>General</c:formatCode>
                      <c:ptCount val="466"/>
                      <c:pt idx="0">
                        <c:v>0.90269318110623198</c:v>
                      </c:pt>
                      <c:pt idx="1">
                        <c:v>0.7481689249195127</c:v>
                      </c:pt>
                      <c:pt idx="2">
                        <c:v>0.99996350951100532</c:v>
                      </c:pt>
                      <c:pt idx="3">
                        <c:v>1.394607773481246E-2</c:v>
                      </c:pt>
                      <c:pt idx="4">
                        <c:v>0.58160704135338637</c:v>
                      </c:pt>
                      <c:pt idx="5">
                        <c:v>0.36228256807863751</c:v>
                      </c:pt>
                      <c:pt idx="6">
                        <c:v>0.99996026953265993</c:v>
                      </c:pt>
                      <c:pt idx="7">
                        <c:v>0.99999981952900163</c:v>
                      </c:pt>
                      <c:pt idx="8">
                        <c:v>0.10840479328057656</c:v>
                      </c:pt>
                      <c:pt idx="9">
                        <c:v>5.9588724966714637E-5</c:v>
                      </c:pt>
                      <c:pt idx="10">
                        <c:v>2.9797013808813985E-2</c:v>
                      </c:pt>
                      <c:pt idx="11">
                        <c:v>0.14094730056751378</c:v>
                      </c:pt>
                      <c:pt idx="12">
                        <c:v>0.99986858884243357</c:v>
                      </c:pt>
                      <c:pt idx="13">
                        <c:v>5.2785111716030793E-2</c:v>
                      </c:pt>
                      <c:pt idx="14">
                        <c:v>0.35885668459073977</c:v>
                      </c:pt>
                      <c:pt idx="15">
                        <c:v>0.12064193479497841</c:v>
                      </c:pt>
                      <c:pt idx="16">
                        <c:v>7.8388741412935639E-4</c:v>
                      </c:pt>
                      <c:pt idx="17">
                        <c:v>0.19677688272329688</c:v>
                      </c:pt>
                      <c:pt idx="18">
                        <c:v>0.99999988501655712</c:v>
                      </c:pt>
                      <c:pt idx="19">
                        <c:v>0.99995078389954672</c:v>
                      </c:pt>
                      <c:pt idx="20">
                        <c:v>5.2641565023534363E-2</c:v>
                      </c:pt>
                      <c:pt idx="21">
                        <c:v>0.85662096443248759</c:v>
                      </c:pt>
                      <c:pt idx="22">
                        <c:v>0.12596141441190362</c:v>
                      </c:pt>
                      <c:pt idx="23">
                        <c:v>1.7683413473678966E-2</c:v>
                      </c:pt>
                      <c:pt idx="24">
                        <c:v>0.24627702428759438</c:v>
                      </c:pt>
                      <c:pt idx="25">
                        <c:v>4.6669193489941297E-4</c:v>
                      </c:pt>
                      <c:pt idx="26">
                        <c:v>0.1512417686687656</c:v>
                      </c:pt>
                      <c:pt idx="27">
                        <c:v>0.99995048876931936</c:v>
                      </c:pt>
                      <c:pt idx="28">
                        <c:v>2.8434424250323422E-2</c:v>
                      </c:pt>
                      <c:pt idx="29">
                        <c:v>0.27640263940960624</c:v>
                      </c:pt>
                      <c:pt idx="30">
                        <c:v>0.8137145849089541</c:v>
                      </c:pt>
                      <c:pt idx="31">
                        <c:v>0.58716691142989896</c:v>
                      </c:pt>
                      <c:pt idx="32">
                        <c:v>8.3671217535680686E-2</c:v>
                      </c:pt>
                      <c:pt idx="33">
                        <c:v>0.99999974660001423</c:v>
                      </c:pt>
                      <c:pt idx="34">
                        <c:v>0.11882665636064581</c:v>
                      </c:pt>
                      <c:pt idx="35">
                        <c:v>7.0884644343318466E-4</c:v>
                      </c:pt>
                      <c:pt idx="36">
                        <c:v>0.37641015624142371</c:v>
                      </c:pt>
                      <c:pt idx="37">
                        <c:v>0.99995819875309189</c:v>
                      </c:pt>
                      <c:pt idx="38">
                        <c:v>6.9244035285337208E-2</c:v>
                      </c:pt>
                      <c:pt idx="39">
                        <c:v>0.82238653286934171</c:v>
                      </c:pt>
                      <c:pt idx="40">
                        <c:v>3.6458233551261966E-2</c:v>
                      </c:pt>
                      <c:pt idx="41">
                        <c:v>0.99997393500087317</c:v>
                      </c:pt>
                      <c:pt idx="42">
                        <c:v>0.39835885309327573</c:v>
                      </c:pt>
                      <c:pt idx="43">
                        <c:v>2.3171246178688737E-4</c:v>
                      </c:pt>
                      <c:pt idx="44">
                        <c:v>0.27074247445210492</c:v>
                      </c:pt>
                      <c:pt idx="45">
                        <c:v>0.29900356780122883</c:v>
                      </c:pt>
                      <c:pt idx="46">
                        <c:v>0.99965178166891133</c:v>
                      </c:pt>
                      <c:pt idx="47">
                        <c:v>0.28717472019622931</c:v>
                      </c:pt>
                      <c:pt idx="48">
                        <c:v>0.99992588180379471</c:v>
                      </c:pt>
                      <c:pt idx="49">
                        <c:v>0.43341743724315956</c:v>
                      </c:pt>
                      <c:pt idx="50">
                        <c:v>5.0605048753118791E-4</c:v>
                      </c:pt>
                      <c:pt idx="51">
                        <c:v>0.36966050285052882</c:v>
                      </c:pt>
                      <c:pt idx="52">
                        <c:v>0.3098811566333512</c:v>
                      </c:pt>
                      <c:pt idx="53">
                        <c:v>1.8379524021123052E-2</c:v>
                      </c:pt>
                      <c:pt idx="54">
                        <c:v>0.45185771427397231</c:v>
                      </c:pt>
                      <c:pt idx="55">
                        <c:v>0.66848207705563811</c:v>
                      </c:pt>
                      <c:pt idx="56">
                        <c:v>0.38444458826881212</c:v>
                      </c:pt>
                      <c:pt idx="57">
                        <c:v>0.27862196565757225</c:v>
                      </c:pt>
                      <c:pt idx="58">
                        <c:v>0.13057646408905427</c:v>
                      </c:pt>
                      <c:pt idx="59">
                        <c:v>0.99995187086612991</c:v>
                      </c:pt>
                      <c:pt idx="60">
                        <c:v>0.93454703670139261</c:v>
                      </c:pt>
                      <c:pt idx="61">
                        <c:v>0.14780868533844671</c:v>
                      </c:pt>
                      <c:pt idx="62">
                        <c:v>0.99999982747146798</c:v>
                      </c:pt>
                      <c:pt idx="63">
                        <c:v>2.0182306606839014E-2</c:v>
                      </c:pt>
                      <c:pt idx="64">
                        <c:v>1.2622124456829317E-3</c:v>
                      </c:pt>
                      <c:pt idx="65">
                        <c:v>0.13764638481218885</c:v>
                      </c:pt>
                      <c:pt idx="66">
                        <c:v>0.45057510572769832</c:v>
                      </c:pt>
                      <c:pt idx="67">
                        <c:v>0.99998606213530528</c:v>
                      </c:pt>
                      <c:pt idx="68">
                        <c:v>0.59476737069157326</c:v>
                      </c:pt>
                      <c:pt idx="69">
                        <c:v>0.8210057120361347</c:v>
                      </c:pt>
                      <c:pt idx="70">
                        <c:v>0.99999504963121333</c:v>
                      </c:pt>
                      <c:pt idx="71">
                        <c:v>0.53398343455152819</c:v>
                      </c:pt>
                      <c:pt idx="72">
                        <c:v>0.8777031384335634</c:v>
                      </c:pt>
                      <c:pt idx="73">
                        <c:v>0.64479355943243066</c:v>
                      </c:pt>
                      <c:pt idx="74">
                        <c:v>0.99998010026683126</c:v>
                      </c:pt>
                      <c:pt idx="75">
                        <c:v>2.6953834368364214E-2</c:v>
                      </c:pt>
                      <c:pt idx="76">
                        <c:v>0.80311978766925129</c:v>
                      </c:pt>
                      <c:pt idx="77">
                        <c:v>0.34703204200779997</c:v>
                      </c:pt>
                      <c:pt idx="78">
                        <c:v>8.7538905004708456E-2</c:v>
                      </c:pt>
                      <c:pt idx="79">
                        <c:v>0.19670406308316299</c:v>
                      </c:pt>
                      <c:pt idx="80">
                        <c:v>0.69924732026186542</c:v>
                      </c:pt>
                      <c:pt idx="81">
                        <c:v>0.999799153647698</c:v>
                      </c:pt>
                      <c:pt idx="82">
                        <c:v>0.99994860345569803</c:v>
                      </c:pt>
                      <c:pt idx="83">
                        <c:v>8.1275430232534819E-4</c:v>
                      </c:pt>
                      <c:pt idx="84">
                        <c:v>0.58045421096182825</c:v>
                      </c:pt>
                      <c:pt idx="85">
                        <c:v>2.285078253203069E-2</c:v>
                      </c:pt>
                      <c:pt idx="86">
                        <c:v>0.87062913203459713</c:v>
                      </c:pt>
                      <c:pt idx="87">
                        <c:v>0.99995808876696346</c:v>
                      </c:pt>
                      <c:pt idx="88">
                        <c:v>0.48443070224277218</c:v>
                      </c:pt>
                      <c:pt idx="89">
                        <c:v>3.5713779691709538E-2</c:v>
                      </c:pt>
                      <c:pt idx="90">
                        <c:v>1.8605485482179843E-2</c:v>
                      </c:pt>
                      <c:pt idx="91">
                        <c:v>1.2140256473584274E-3</c:v>
                      </c:pt>
                      <c:pt idx="92">
                        <c:v>0.99999983459201292</c:v>
                      </c:pt>
                      <c:pt idx="93">
                        <c:v>0.16238531645298349</c:v>
                      </c:pt>
                      <c:pt idx="94">
                        <c:v>1.1334261942130948E-2</c:v>
                      </c:pt>
                      <c:pt idx="95">
                        <c:v>0.9999468938497531</c:v>
                      </c:pt>
                      <c:pt idx="96">
                        <c:v>1.1763789495884936E-3</c:v>
                      </c:pt>
                      <c:pt idx="97">
                        <c:v>0.99999995879254433</c:v>
                      </c:pt>
                      <c:pt idx="98">
                        <c:v>0.99999977189159495</c:v>
                      </c:pt>
                      <c:pt idx="99">
                        <c:v>9.540916317557803E-2</c:v>
                      </c:pt>
                      <c:pt idx="100">
                        <c:v>0.60165221239605216</c:v>
                      </c:pt>
                      <c:pt idx="101">
                        <c:v>0.1676227555161153</c:v>
                      </c:pt>
                      <c:pt idx="102">
                        <c:v>0.9478168551956424</c:v>
                      </c:pt>
                      <c:pt idx="103">
                        <c:v>6.066538894413981E-4</c:v>
                      </c:pt>
                      <c:pt idx="104">
                        <c:v>0.99999812941107613</c:v>
                      </c:pt>
                      <c:pt idx="105">
                        <c:v>0.99997026597263694</c:v>
                      </c:pt>
                      <c:pt idx="106">
                        <c:v>0.12257129488762063</c:v>
                      </c:pt>
                      <c:pt idx="107">
                        <c:v>5.0989607912146993E-3</c:v>
                      </c:pt>
                      <c:pt idx="108">
                        <c:v>0.44325965763918074</c:v>
                      </c:pt>
                      <c:pt idx="109">
                        <c:v>3.0931376698834081E-2</c:v>
                      </c:pt>
                      <c:pt idx="110">
                        <c:v>0.96295442507006479</c:v>
                      </c:pt>
                      <c:pt idx="111">
                        <c:v>8.5264061358457266E-2</c:v>
                      </c:pt>
                      <c:pt idx="112">
                        <c:v>0.15440804640330164</c:v>
                      </c:pt>
                      <c:pt idx="113">
                        <c:v>7.8896681634126001E-3</c:v>
                      </c:pt>
                      <c:pt idx="114">
                        <c:v>3.8749999366402679E-2</c:v>
                      </c:pt>
                      <c:pt idx="115">
                        <c:v>2.7972390109408043E-4</c:v>
                      </c:pt>
                      <c:pt idx="116">
                        <c:v>0.99999980869871274</c:v>
                      </c:pt>
                      <c:pt idx="117">
                        <c:v>0.28758262960222408</c:v>
                      </c:pt>
                      <c:pt idx="118">
                        <c:v>0.86745849108793449</c:v>
                      </c:pt>
                      <c:pt idx="119">
                        <c:v>0.86377799158889312</c:v>
                      </c:pt>
                      <c:pt idx="120">
                        <c:v>0.34143930742964929</c:v>
                      </c:pt>
                      <c:pt idx="121">
                        <c:v>1.7724391036722777E-2</c:v>
                      </c:pt>
                      <c:pt idx="122">
                        <c:v>0.87518853484434833</c:v>
                      </c:pt>
                      <c:pt idx="123">
                        <c:v>0.99999034390078634</c:v>
                      </c:pt>
                      <c:pt idx="124">
                        <c:v>0.75208514294303752</c:v>
                      </c:pt>
                      <c:pt idx="125">
                        <c:v>0.56394377458224365</c:v>
                      </c:pt>
                      <c:pt idx="126">
                        <c:v>0.99998521055222378</c:v>
                      </c:pt>
                      <c:pt idx="127">
                        <c:v>0.22231459468443279</c:v>
                      </c:pt>
                      <c:pt idx="128">
                        <c:v>0.62365828299111492</c:v>
                      </c:pt>
                      <c:pt idx="129">
                        <c:v>0.14063308094059004</c:v>
                      </c:pt>
                      <c:pt idx="130">
                        <c:v>0.99991716025758659</c:v>
                      </c:pt>
                      <c:pt idx="131">
                        <c:v>0.99996209841103212</c:v>
                      </c:pt>
                      <c:pt idx="132">
                        <c:v>1.580703233553735E-2</c:v>
                      </c:pt>
                      <c:pt idx="133">
                        <c:v>0.99975452901228623</c:v>
                      </c:pt>
                      <c:pt idx="134">
                        <c:v>3.7404926374790432E-4</c:v>
                      </c:pt>
                      <c:pt idx="135">
                        <c:v>0.14590023638706323</c:v>
                      </c:pt>
                      <c:pt idx="136">
                        <c:v>0.65762416100190635</c:v>
                      </c:pt>
                      <c:pt idx="137">
                        <c:v>5.4029809133618628E-2</c:v>
                      </c:pt>
                      <c:pt idx="138">
                        <c:v>0.51330350336010822</c:v>
                      </c:pt>
                      <c:pt idx="139">
                        <c:v>5.4211464029178494E-2</c:v>
                      </c:pt>
                      <c:pt idx="140">
                        <c:v>5.5486327782617431E-2</c:v>
                      </c:pt>
                      <c:pt idx="141">
                        <c:v>0.35497374396406406</c:v>
                      </c:pt>
                      <c:pt idx="142">
                        <c:v>0.8577960442177478</c:v>
                      </c:pt>
                      <c:pt idx="143">
                        <c:v>0.48024931820181554</c:v>
                      </c:pt>
                      <c:pt idx="144">
                        <c:v>0.49863978160498373</c:v>
                      </c:pt>
                      <c:pt idx="145">
                        <c:v>0.93580634610448821</c:v>
                      </c:pt>
                      <c:pt idx="146">
                        <c:v>0.68642401968100175</c:v>
                      </c:pt>
                      <c:pt idx="147">
                        <c:v>0.90342077340219629</c:v>
                      </c:pt>
                      <c:pt idx="148">
                        <c:v>0.99996326899958154</c:v>
                      </c:pt>
                      <c:pt idx="149">
                        <c:v>2.1273875915615817E-2</c:v>
                      </c:pt>
                      <c:pt idx="150">
                        <c:v>0.99999951570785095</c:v>
                      </c:pt>
                      <c:pt idx="151">
                        <c:v>3.9110847433390543E-2</c:v>
                      </c:pt>
                      <c:pt idx="152">
                        <c:v>0.22255749093695484</c:v>
                      </c:pt>
                      <c:pt idx="153">
                        <c:v>0.64105811595359508</c:v>
                      </c:pt>
                      <c:pt idx="154">
                        <c:v>0.89943726358670328</c:v>
                      </c:pt>
                      <c:pt idx="155">
                        <c:v>1.2316314196638136E-2</c:v>
                      </c:pt>
                      <c:pt idx="156">
                        <c:v>0.99999950008446348</c:v>
                      </c:pt>
                      <c:pt idx="157">
                        <c:v>2.6500675731709399E-4</c:v>
                      </c:pt>
                      <c:pt idx="158">
                        <c:v>0.99245813795720816</c:v>
                      </c:pt>
                      <c:pt idx="159">
                        <c:v>0.86787755473182637</c:v>
                      </c:pt>
                      <c:pt idx="160">
                        <c:v>0.99999080635057014</c:v>
                      </c:pt>
                      <c:pt idx="161">
                        <c:v>0.91949574887057428</c:v>
                      </c:pt>
                      <c:pt idx="162">
                        <c:v>9.562989518818385E-2</c:v>
                      </c:pt>
                      <c:pt idx="163">
                        <c:v>5.6276340819976097E-4</c:v>
                      </c:pt>
                      <c:pt idx="164">
                        <c:v>0.65361179144073767</c:v>
                      </c:pt>
                      <c:pt idx="165">
                        <c:v>3.9003175195374572E-2</c:v>
                      </c:pt>
                      <c:pt idx="166">
                        <c:v>1.3390360133237205E-2</c:v>
                      </c:pt>
                      <c:pt idx="167">
                        <c:v>0.99994164390212348</c:v>
                      </c:pt>
                      <c:pt idx="168">
                        <c:v>0.99999924791748307</c:v>
                      </c:pt>
                      <c:pt idx="169">
                        <c:v>0.99994480676615327</c:v>
                      </c:pt>
                      <c:pt idx="170">
                        <c:v>5.9170761986511325E-4</c:v>
                      </c:pt>
                      <c:pt idx="171">
                        <c:v>0.9940303584569109</c:v>
                      </c:pt>
                      <c:pt idx="172">
                        <c:v>0.1171517088908739</c:v>
                      </c:pt>
                      <c:pt idx="173">
                        <c:v>1.4819273230069685E-2</c:v>
                      </c:pt>
                      <c:pt idx="174">
                        <c:v>0.58930924826765774</c:v>
                      </c:pt>
                      <c:pt idx="175">
                        <c:v>0.99999909539459952</c:v>
                      </c:pt>
                      <c:pt idx="176">
                        <c:v>0.99998571648678647</c:v>
                      </c:pt>
                      <c:pt idx="177">
                        <c:v>8.3058022797438597E-2</c:v>
                      </c:pt>
                      <c:pt idx="178">
                        <c:v>0.9999924999345271</c:v>
                      </c:pt>
                      <c:pt idx="179">
                        <c:v>0.57328493102202904</c:v>
                      </c:pt>
                      <c:pt idx="180">
                        <c:v>0.10229525413038744</c:v>
                      </c:pt>
                      <c:pt idx="181">
                        <c:v>9.9535232450712191E-2</c:v>
                      </c:pt>
                      <c:pt idx="182">
                        <c:v>0.9999593833099053</c:v>
                      </c:pt>
                      <c:pt idx="183">
                        <c:v>7.9267957705011181E-4</c:v>
                      </c:pt>
                      <c:pt idx="184">
                        <c:v>0.51698673743310419</c:v>
                      </c:pt>
                      <c:pt idx="185">
                        <c:v>0.48855553999613111</c:v>
                      </c:pt>
                      <c:pt idx="186">
                        <c:v>1.0146898693594499E-3</c:v>
                      </c:pt>
                      <c:pt idx="187">
                        <c:v>0.999946351827948</c:v>
                      </c:pt>
                      <c:pt idx="188">
                        <c:v>0.99993872505854253</c:v>
                      </c:pt>
                      <c:pt idx="189">
                        <c:v>0.99985804604344608</c:v>
                      </c:pt>
                      <c:pt idx="190">
                        <c:v>1.074059516067973E-2</c:v>
                      </c:pt>
                      <c:pt idx="191">
                        <c:v>4.6572480222312772E-2</c:v>
                      </c:pt>
                      <c:pt idx="192">
                        <c:v>8.6479389263996419E-3</c:v>
                      </c:pt>
                      <c:pt idx="193">
                        <c:v>0.99999991448275727</c:v>
                      </c:pt>
                      <c:pt idx="194">
                        <c:v>0.67511111430862059</c:v>
                      </c:pt>
                      <c:pt idx="195">
                        <c:v>1.5657614084189437E-2</c:v>
                      </c:pt>
                      <c:pt idx="196">
                        <c:v>7.263217761438695E-2</c:v>
                      </c:pt>
                      <c:pt idx="197">
                        <c:v>0.99994030785648846</c:v>
                      </c:pt>
                      <c:pt idx="198">
                        <c:v>0.99999990075707601</c:v>
                      </c:pt>
                      <c:pt idx="199">
                        <c:v>0.62462040512641726</c:v>
                      </c:pt>
                      <c:pt idx="200">
                        <c:v>3.1286123554988521E-4</c:v>
                      </c:pt>
                      <c:pt idx="201">
                        <c:v>0.85965036228696945</c:v>
                      </c:pt>
                      <c:pt idx="202">
                        <c:v>0.99999986920739292</c:v>
                      </c:pt>
                      <c:pt idx="203">
                        <c:v>0.49671332983429423</c:v>
                      </c:pt>
                      <c:pt idx="204">
                        <c:v>0.16011125949984764</c:v>
                      </c:pt>
                      <c:pt idx="205">
                        <c:v>0.51680479271179747</c:v>
                      </c:pt>
                      <c:pt idx="206">
                        <c:v>1.2996411036741359E-3</c:v>
                      </c:pt>
                      <c:pt idx="207">
                        <c:v>6.7273115102467848E-2</c:v>
                      </c:pt>
                      <c:pt idx="208">
                        <c:v>0.34034971945100267</c:v>
                      </c:pt>
                      <c:pt idx="209">
                        <c:v>0.72192296706969794</c:v>
                      </c:pt>
                      <c:pt idx="210">
                        <c:v>0.99995892058889646</c:v>
                      </c:pt>
                      <c:pt idx="211">
                        <c:v>0.331446943599774</c:v>
                      </c:pt>
                      <c:pt idx="212">
                        <c:v>0.49186895403606939</c:v>
                      </c:pt>
                      <c:pt idx="213">
                        <c:v>0.446112578688033</c:v>
                      </c:pt>
                      <c:pt idx="214">
                        <c:v>0.9999800949640959</c:v>
                      </c:pt>
                      <c:pt idx="215">
                        <c:v>0.10738960469267626</c:v>
                      </c:pt>
                      <c:pt idx="216">
                        <c:v>0.99998616406830032</c:v>
                      </c:pt>
                      <c:pt idx="217">
                        <c:v>0.26508082465985294</c:v>
                      </c:pt>
                      <c:pt idx="218">
                        <c:v>0.99994707822682705</c:v>
                      </c:pt>
                      <c:pt idx="219">
                        <c:v>1.4110464751417081E-2</c:v>
                      </c:pt>
                      <c:pt idx="220">
                        <c:v>0.70467067873726041</c:v>
                      </c:pt>
                      <c:pt idx="221">
                        <c:v>0.42654443503869449</c:v>
                      </c:pt>
                      <c:pt idx="222">
                        <c:v>5.1740426178717696E-3</c:v>
                      </c:pt>
                      <c:pt idx="223">
                        <c:v>0.72392718749392104</c:v>
                      </c:pt>
                      <c:pt idx="224">
                        <c:v>0.80593850371959785</c:v>
                      </c:pt>
                      <c:pt idx="225">
                        <c:v>0.17124535140141367</c:v>
                      </c:pt>
                      <c:pt idx="226">
                        <c:v>0.25462840684220939</c:v>
                      </c:pt>
                      <c:pt idx="227">
                        <c:v>0.88943254687362971</c:v>
                      </c:pt>
                      <c:pt idx="228">
                        <c:v>0.48970880121145499</c:v>
                      </c:pt>
                      <c:pt idx="229">
                        <c:v>0.99990684366533444</c:v>
                      </c:pt>
                      <c:pt idx="230">
                        <c:v>0.99986414862741269</c:v>
                      </c:pt>
                      <c:pt idx="231">
                        <c:v>0.99996770738747154</c:v>
                      </c:pt>
                      <c:pt idx="232">
                        <c:v>0.36525995509542353</c:v>
                      </c:pt>
                      <c:pt idx="233">
                        <c:v>0.99989526802311146</c:v>
                      </c:pt>
                      <c:pt idx="234">
                        <c:v>0.6394438444499515</c:v>
                      </c:pt>
                      <c:pt idx="235">
                        <c:v>1.1078339319370935E-4</c:v>
                      </c:pt>
                      <c:pt idx="236">
                        <c:v>2.3646089171315581E-4</c:v>
                      </c:pt>
                      <c:pt idx="237">
                        <c:v>4.1332609651284546E-2</c:v>
                      </c:pt>
                      <c:pt idx="238">
                        <c:v>0.2162049686121576</c:v>
                      </c:pt>
                      <c:pt idx="239">
                        <c:v>0.49072083889849344</c:v>
                      </c:pt>
                      <c:pt idx="240">
                        <c:v>0.99996472670947933</c:v>
                      </c:pt>
                      <c:pt idx="241">
                        <c:v>0.41559348353789838</c:v>
                      </c:pt>
                      <c:pt idx="242">
                        <c:v>0.98617799280135765</c:v>
                      </c:pt>
                      <c:pt idx="243">
                        <c:v>0.99999922347749781</c:v>
                      </c:pt>
                      <c:pt idx="244">
                        <c:v>1.1914044596541724E-2</c:v>
                      </c:pt>
                      <c:pt idx="245">
                        <c:v>0.19570182138290587</c:v>
                      </c:pt>
                      <c:pt idx="246">
                        <c:v>0.99998079305082965</c:v>
                      </c:pt>
                      <c:pt idx="247">
                        <c:v>0.77080811003731042</c:v>
                      </c:pt>
                      <c:pt idx="248">
                        <c:v>0.58219736777949249</c:v>
                      </c:pt>
                      <c:pt idx="249">
                        <c:v>4.2721377598346329E-2</c:v>
                      </c:pt>
                      <c:pt idx="250">
                        <c:v>8.3203774337689551E-2</c:v>
                      </c:pt>
                      <c:pt idx="251">
                        <c:v>0.53059968213603959</c:v>
                      </c:pt>
                      <c:pt idx="252">
                        <c:v>0.99992152481254359</c:v>
                      </c:pt>
                      <c:pt idx="253">
                        <c:v>1.0879619027903693E-4</c:v>
                      </c:pt>
                      <c:pt idx="254">
                        <c:v>0.48607700655855318</c:v>
                      </c:pt>
                      <c:pt idx="255">
                        <c:v>0.99995201568805148</c:v>
                      </c:pt>
                      <c:pt idx="256">
                        <c:v>0.31751124628887883</c:v>
                      </c:pt>
                      <c:pt idx="257">
                        <c:v>0.23482040475517377</c:v>
                      </c:pt>
                      <c:pt idx="258">
                        <c:v>2.5317551110511743E-2</c:v>
                      </c:pt>
                      <c:pt idx="259">
                        <c:v>0.73902412635951453</c:v>
                      </c:pt>
                      <c:pt idx="260">
                        <c:v>1.0517125717504013E-2</c:v>
                      </c:pt>
                      <c:pt idx="261">
                        <c:v>2.8664610909802296E-2</c:v>
                      </c:pt>
                      <c:pt idx="262">
                        <c:v>0.28955119611111202</c:v>
                      </c:pt>
                      <c:pt idx="263">
                        <c:v>0.80067970671185473</c:v>
                      </c:pt>
                      <c:pt idx="264">
                        <c:v>0.99131003474269397</c:v>
                      </c:pt>
                      <c:pt idx="265">
                        <c:v>0.16883227483437202</c:v>
                      </c:pt>
                      <c:pt idx="266">
                        <c:v>0.75295884715184991</c:v>
                      </c:pt>
                      <c:pt idx="267">
                        <c:v>0.76688200813178375</c:v>
                      </c:pt>
                      <c:pt idx="268">
                        <c:v>0.99994705463311084</c:v>
                      </c:pt>
                      <c:pt idx="269">
                        <c:v>5.1780083009876722E-2</c:v>
                      </c:pt>
                      <c:pt idx="270">
                        <c:v>0.9999879550740024</c:v>
                      </c:pt>
                      <c:pt idx="271">
                        <c:v>0.99997521443551018</c:v>
                      </c:pt>
                      <c:pt idx="272">
                        <c:v>0.44460608331258739</c:v>
                      </c:pt>
                      <c:pt idx="273">
                        <c:v>0.16071562003272027</c:v>
                      </c:pt>
                      <c:pt idx="274">
                        <c:v>0.35573000669862781</c:v>
                      </c:pt>
                      <c:pt idx="275">
                        <c:v>0.9999197082803255</c:v>
                      </c:pt>
                      <c:pt idx="276">
                        <c:v>0.99999982045052382</c:v>
                      </c:pt>
                      <c:pt idx="277">
                        <c:v>0.4371698410031184</c:v>
                      </c:pt>
                      <c:pt idx="278">
                        <c:v>0.99999960762950191</c:v>
                      </c:pt>
                      <c:pt idx="279">
                        <c:v>7.9007048753182429E-2</c:v>
                      </c:pt>
                      <c:pt idx="280">
                        <c:v>1.5635928316935564E-3</c:v>
                      </c:pt>
                      <c:pt idx="281">
                        <c:v>9.7284473816816652E-2</c:v>
                      </c:pt>
                      <c:pt idx="282">
                        <c:v>0.41962720597067943</c:v>
                      </c:pt>
                      <c:pt idx="283">
                        <c:v>0.99998550130317065</c:v>
                      </c:pt>
                      <c:pt idx="284">
                        <c:v>1.9979024179695788E-2</c:v>
                      </c:pt>
                      <c:pt idx="285">
                        <c:v>0.99999987537429613</c:v>
                      </c:pt>
                      <c:pt idx="286">
                        <c:v>0.33726160006193678</c:v>
                      </c:pt>
                      <c:pt idx="287">
                        <c:v>0.56671167193591909</c:v>
                      </c:pt>
                      <c:pt idx="288">
                        <c:v>0.99995952562592094</c:v>
                      </c:pt>
                      <c:pt idx="289">
                        <c:v>0.99994354838967514</c:v>
                      </c:pt>
                      <c:pt idx="290">
                        <c:v>0.59488376986106017</c:v>
                      </c:pt>
                      <c:pt idx="291">
                        <c:v>0.21361882114602562</c:v>
                      </c:pt>
                      <c:pt idx="292">
                        <c:v>0.89924906262227711</c:v>
                      </c:pt>
                      <c:pt idx="293">
                        <c:v>8.4280014675755466E-2</c:v>
                      </c:pt>
                      <c:pt idx="294">
                        <c:v>0.18806473449851713</c:v>
                      </c:pt>
                      <c:pt idx="295">
                        <c:v>0.99996706743354713</c:v>
                      </c:pt>
                      <c:pt idx="296">
                        <c:v>0.15217569167297304</c:v>
                      </c:pt>
                      <c:pt idx="297">
                        <c:v>0.99999167654988785</c:v>
                      </c:pt>
                      <c:pt idx="298">
                        <c:v>2.8935286766757315E-2</c:v>
                      </c:pt>
                      <c:pt idx="299">
                        <c:v>1.5237557226338998E-2</c:v>
                      </c:pt>
                      <c:pt idx="300">
                        <c:v>1.6792291971350064E-2</c:v>
                      </c:pt>
                      <c:pt idx="301">
                        <c:v>0.12082124155819499</c:v>
                      </c:pt>
                      <c:pt idx="302">
                        <c:v>0.28778025446015548</c:v>
                      </c:pt>
                      <c:pt idx="303">
                        <c:v>0.21614581774068273</c:v>
                      </c:pt>
                      <c:pt idx="304">
                        <c:v>0.29629337356346452</c:v>
                      </c:pt>
                      <c:pt idx="305">
                        <c:v>0.1769249313860741</c:v>
                      </c:pt>
                      <c:pt idx="306">
                        <c:v>0.46171523212478155</c:v>
                      </c:pt>
                      <c:pt idx="307">
                        <c:v>0.9999179821529095</c:v>
                      </c:pt>
                      <c:pt idx="308">
                        <c:v>8.5400170464861092E-2</c:v>
                      </c:pt>
                      <c:pt idx="309">
                        <c:v>4.8809939875688102E-2</c:v>
                      </c:pt>
                      <c:pt idx="310">
                        <c:v>5.2323174831764338E-2</c:v>
                      </c:pt>
                      <c:pt idx="311">
                        <c:v>0.99992356472179522</c:v>
                      </c:pt>
                      <c:pt idx="312">
                        <c:v>0.40196402202666504</c:v>
                      </c:pt>
                      <c:pt idx="313">
                        <c:v>8.1635600443710779E-2</c:v>
                      </c:pt>
                      <c:pt idx="314">
                        <c:v>0.49966065888975142</c:v>
                      </c:pt>
                      <c:pt idx="315">
                        <c:v>0.52369859146768938</c:v>
                      </c:pt>
                      <c:pt idx="316">
                        <c:v>1.1111772926747148E-3</c:v>
                      </c:pt>
                      <c:pt idx="317">
                        <c:v>0.32527458293934897</c:v>
                      </c:pt>
                      <c:pt idx="318">
                        <c:v>0.19393590743776898</c:v>
                      </c:pt>
                      <c:pt idx="319">
                        <c:v>0.99993755329411094</c:v>
                      </c:pt>
                      <c:pt idx="320">
                        <c:v>0.85832068402267458</c:v>
                      </c:pt>
                      <c:pt idx="321">
                        <c:v>0.67860063122687519</c:v>
                      </c:pt>
                      <c:pt idx="322">
                        <c:v>0.99999942747381521</c:v>
                      </c:pt>
                      <c:pt idx="323">
                        <c:v>0.11326347395491417</c:v>
                      </c:pt>
                      <c:pt idx="324">
                        <c:v>0.18080490066840468</c:v>
                      </c:pt>
                      <c:pt idx="325">
                        <c:v>3.7740723557765463E-2</c:v>
                      </c:pt>
                      <c:pt idx="326">
                        <c:v>5.2589782190077888E-4</c:v>
                      </c:pt>
                      <c:pt idx="327">
                        <c:v>8.6131435807061327E-4</c:v>
                      </c:pt>
                      <c:pt idx="328">
                        <c:v>0.907409919410332</c:v>
                      </c:pt>
                      <c:pt idx="329">
                        <c:v>0.29567156314474835</c:v>
                      </c:pt>
                      <c:pt idx="330">
                        <c:v>0.99999987085088615</c:v>
                      </c:pt>
                      <c:pt idx="331">
                        <c:v>0.42102446474025029</c:v>
                      </c:pt>
                      <c:pt idx="332">
                        <c:v>0.42374352481114624</c:v>
                      </c:pt>
                      <c:pt idx="333">
                        <c:v>1.5232745735770721E-3</c:v>
                      </c:pt>
                      <c:pt idx="334">
                        <c:v>0.99992850708781467</c:v>
                      </c:pt>
                      <c:pt idx="335">
                        <c:v>0.99990373125177323</c:v>
                      </c:pt>
                      <c:pt idx="336">
                        <c:v>9.3942683434875861E-5</c:v>
                      </c:pt>
                      <c:pt idx="337">
                        <c:v>2.9806428584168619E-2</c:v>
                      </c:pt>
                      <c:pt idx="338">
                        <c:v>0.14764365440866001</c:v>
                      </c:pt>
                      <c:pt idx="339">
                        <c:v>0.41104047297584795</c:v>
                      </c:pt>
                      <c:pt idx="340">
                        <c:v>0.74520923452324517</c:v>
                      </c:pt>
                      <c:pt idx="341">
                        <c:v>0.55504890615592062</c:v>
                      </c:pt>
                      <c:pt idx="342">
                        <c:v>3.7154705815948012E-3</c:v>
                      </c:pt>
                      <c:pt idx="343">
                        <c:v>0.99999949790771658</c:v>
                      </c:pt>
                      <c:pt idx="344">
                        <c:v>1.18567670800536E-2</c:v>
                      </c:pt>
                      <c:pt idx="345">
                        <c:v>0.66712343692342602</c:v>
                      </c:pt>
                      <c:pt idx="346">
                        <c:v>0.99994998435597171</c:v>
                      </c:pt>
                      <c:pt idx="347">
                        <c:v>0.14875997334638838</c:v>
                      </c:pt>
                      <c:pt idx="348">
                        <c:v>5.9195358481653325E-2</c:v>
                      </c:pt>
                      <c:pt idx="349">
                        <c:v>6.3309206086197972E-2</c:v>
                      </c:pt>
                      <c:pt idx="350">
                        <c:v>1.9378911645597204E-3</c:v>
                      </c:pt>
                      <c:pt idx="351">
                        <c:v>0.20675885299554844</c:v>
                      </c:pt>
                      <c:pt idx="352">
                        <c:v>0.45129792310398381</c:v>
                      </c:pt>
                      <c:pt idx="353">
                        <c:v>0.57650870429799062</c:v>
                      </c:pt>
                      <c:pt idx="354">
                        <c:v>0.4968592643876466</c:v>
                      </c:pt>
                      <c:pt idx="355">
                        <c:v>0.31090854073294161</c:v>
                      </c:pt>
                      <c:pt idx="356">
                        <c:v>0.41293098679047108</c:v>
                      </c:pt>
                      <c:pt idx="357">
                        <c:v>0.57679161368341869</c:v>
                      </c:pt>
                      <c:pt idx="358">
                        <c:v>0.99996937485988346</c:v>
                      </c:pt>
                      <c:pt idx="359">
                        <c:v>8.9874817185736047E-2</c:v>
                      </c:pt>
                      <c:pt idx="360">
                        <c:v>0.49732725447376847</c:v>
                      </c:pt>
                      <c:pt idx="361">
                        <c:v>3.0633867030492595E-4</c:v>
                      </c:pt>
                      <c:pt idx="362">
                        <c:v>0.54389932984564004</c:v>
                      </c:pt>
                      <c:pt idx="363">
                        <c:v>0.12570220973321794</c:v>
                      </c:pt>
                      <c:pt idx="364">
                        <c:v>0.999954290056844</c:v>
                      </c:pt>
                      <c:pt idx="365">
                        <c:v>0.3924806472443691</c:v>
                      </c:pt>
                      <c:pt idx="366">
                        <c:v>0.53105327585961537</c:v>
                      </c:pt>
                      <c:pt idx="367">
                        <c:v>0.99999989294947789</c:v>
                      </c:pt>
                      <c:pt idx="368">
                        <c:v>0.44121514203695805</c:v>
                      </c:pt>
                      <c:pt idx="369">
                        <c:v>0.73112531354685262</c:v>
                      </c:pt>
                      <c:pt idx="370">
                        <c:v>0.99999987444674177</c:v>
                      </c:pt>
                      <c:pt idx="371">
                        <c:v>1.2976467666248484E-2</c:v>
                      </c:pt>
                      <c:pt idx="372">
                        <c:v>0.99998778470237693</c:v>
                      </c:pt>
                      <c:pt idx="373">
                        <c:v>0.3222011091215321</c:v>
                      </c:pt>
                      <c:pt idx="374">
                        <c:v>0.99996410072600328</c:v>
                      </c:pt>
                      <c:pt idx="375">
                        <c:v>0.99999988335168466</c:v>
                      </c:pt>
                      <c:pt idx="376">
                        <c:v>0.99994808082744102</c:v>
                      </c:pt>
                      <c:pt idx="377">
                        <c:v>1.0641785943830778E-2</c:v>
                      </c:pt>
                      <c:pt idx="378">
                        <c:v>0.99996772590933858</c:v>
                      </c:pt>
                      <c:pt idx="379">
                        <c:v>6.0090399705957337E-2</c:v>
                      </c:pt>
                      <c:pt idx="380">
                        <c:v>0.1116594315910848</c:v>
                      </c:pt>
                      <c:pt idx="381">
                        <c:v>0.6073631481826619</c:v>
                      </c:pt>
                      <c:pt idx="382">
                        <c:v>0.41125161199582666</c:v>
                      </c:pt>
                      <c:pt idx="383">
                        <c:v>0.99992965394086142</c:v>
                      </c:pt>
                      <c:pt idx="384">
                        <c:v>0.99995532886121108</c:v>
                      </c:pt>
                      <c:pt idx="385">
                        <c:v>0.99991534207827393</c:v>
                      </c:pt>
                      <c:pt idx="386">
                        <c:v>0.99992046770492848</c:v>
                      </c:pt>
                      <c:pt idx="387">
                        <c:v>0.29815322464076643</c:v>
                      </c:pt>
                      <c:pt idx="388">
                        <c:v>3.9691004985752461E-2</c:v>
                      </c:pt>
                      <c:pt idx="389">
                        <c:v>0.9294634245501</c:v>
                      </c:pt>
                      <c:pt idx="390">
                        <c:v>2.4778204289642263E-2</c:v>
                      </c:pt>
                      <c:pt idx="391">
                        <c:v>0.52815351391378818</c:v>
                      </c:pt>
                      <c:pt idx="392">
                        <c:v>0.99994747126913441</c:v>
                      </c:pt>
                      <c:pt idx="393">
                        <c:v>0.13438234085650538</c:v>
                      </c:pt>
                      <c:pt idx="394">
                        <c:v>0.99999080813522545</c:v>
                      </c:pt>
                      <c:pt idx="395">
                        <c:v>9.2800372352950427E-4</c:v>
                      </c:pt>
                      <c:pt idx="396">
                        <c:v>8.8792585057121551E-2</c:v>
                      </c:pt>
                      <c:pt idx="397">
                        <c:v>0.9999665155083608</c:v>
                      </c:pt>
                      <c:pt idx="398">
                        <c:v>0.99970320228463516</c:v>
                      </c:pt>
                      <c:pt idx="399">
                        <c:v>0.99154205421503439</c:v>
                      </c:pt>
                      <c:pt idx="400">
                        <c:v>0.99992091991615695</c:v>
                      </c:pt>
                      <c:pt idx="401">
                        <c:v>8.8945919372270602E-3</c:v>
                      </c:pt>
                      <c:pt idx="402">
                        <c:v>0.99966509723333685</c:v>
                      </c:pt>
                      <c:pt idx="403">
                        <c:v>3.0438995135254273E-2</c:v>
                      </c:pt>
                      <c:pt idx="404">
                        <c:v>0.9999996361005199</c:v>
                      </c:pt>
                      <c:pt idx="405">
                        <c:v>0.54772000976568846</c:v>
                      </c:pt>
                      <c:pt idx="406">
                        <c:v>9.5091104495644545E-3</c:v>
                      </c:pt>
                      <c:pt idx="407">
                        <c:v>1.4903264472284478E-4</c:v>
                      </c:pt>
                      <c:pt idx="408">
                        <c:v>0.99999964381705986</c:v>
                      </c:pt>
                      <c:pt idx="409">
                        <c:v>0.23458582293116814</c:v>
                      </c:pt>
                      <c:pt idx="410">
                        <c:v>0.24514678493392883</c:v>
                      </c:pt>
                      <c:pt idx="411">
                        <c:v>4.8952940592623111E-2</c:v>
                      </c:pt>
                      <c:pt idx="412">
                        <c:v>0.16907389760481048</c:v>
                      </c:pt>
                      <c:pt idx="413">
                        <c:v>7.9564263214907519E-2</c:v>
                      </c:pt>
                      <c:pt idx="414">
                        <c:v>0.6475305886469086</c:v>
                      </c:pt>
                      <c:pt idx="415">
                        <c:v>3.2430528947199702E-3</c:v>
                      </c:pt>
                      <c:pt idx="416">
                        <c:v>3.8390362274208542E-2</c:v>
                      </c:pt>
                      <c:pt idx="417">
                        <c:v>0.71780699696050965</c:v>
                      </c:pt>
                      <c:pt idx="418">
                        <c:v>0.77587581198595768</c:v>
                      </c:pt>
                      <c:pt idx="419">
                        <c:v>0.25141910117100041</c:v>
                      </c:pt>
                      <c:pt idx="420">
                        <c:v>4.5484498605395207E-4</c:v>
                      </c:pt>
                      <c:pt idx="421">
                        <c:v>0.78536751848443009</c:v>
                      </c:pt>
                      <c:pt idx="422">
                        <c:v>0.86176767267572607</c:v>
                      </c:pt>
                      <c:pt idx="423">
                        <c:v>0.5794614044622346</c:v>
                      </c:pt>
                      <c:pt idx="424">
                        <c:v>0.57527893876753133</c:v>
                      </c:pt>
                      <c:pt idx="425">
                        <c:v>0.14663653536216689</c:v>
                      </c:pt>
                      <c:pt idx="426">
                        <c:v>0.82640203106492671</c:v>
                      </c:pt>
                      <c:pt idx="427">
                        <c:v>0.84018870325977468</c:v>
                      </c:pt>
                      <c:pt idx="428">
                        <c:v>0.99993957826985347</c:v>
                      </c:pt>
                      <c:pt idx="429">
                        <c:v>0.99997337876761372</c:v>
                      </c:pt>
                      <c:pt idx="430">
                        <c:v>5.8155276245376149E-2</c:v>
                      </c:pt>
                      <c:pt idx="431">
                        <c:v>3.6801203045539642E-4</c:v>
                      </c:pt>
                      <c:pt idx="432">
                        <c:v>0.43913076823698555</c:v>
                      </c:pt>
                      <c:pt idx="433">
                        <c:v>0.12829235144676854</c:v>
                      </c:pt>
                      <c:pt idx="434">
                        <c:v>1.804331065219825E-2</c:v>
                      </c:pt>
                      <c:pt idx="435">
                        <c:v>0.70439587212815102</c:v>
                      </c:pt>
                      <c:pt idx="436">
                        <c:v>1.0817305222923328E-2</c:v>
                      </c:pt>
                      <c:pt idx="437">
                        <c:v>0.9999642984307453</c:v>
                      </c:pt>
                      <c:pt idx="438">
                        <c:v>1.98394608121684E-3</c:v>
                      </c:pt>
                      <c:pt idx="439">
                        <c:v>0.30455536397216998</c:v>
                      </c:pt>
                      <c:pt idx="440">
                        <c:v>6.7200395879978447E-2</c:v>
                      </c:pt>
                      <c:pt idx="441">
                        <c:v>0.99999236659771473</c:v>
                      </c:pt>
                      <c:pt idx="442">
                        <c:v>0.99941978820718225</c:v>
                      </c:pt>
                      <c:pt idx="443">
                        <c:v>5.8434174828082906E-4</c:v>
                      </c:pt>
                      <c:pt idx="444">
                        <c:v>0.10394227404932919</c:v>
                      </c:pt>
                      <c:pt idx="445">
                        <c:v>1.3956575378862852E-3</c:v>
                      </c:pt>
                      <c:pt idx="446">
                        <c:v>0.99999303435630127</c:v>
                      </c:pt>
                      <c:pt idx="447">
                        <c:v>2.9505446331414313E-4</c:v>
                      </c:pt>
                      <c:pt idx="448">
                        <c:v>0.99998449782963217</c:v>
                      </c:pt>
                      <c:pt idx="449">
                        <c:v>0.99992847415998076</c:v>
                      </c:pt>
                      <c:pt idx="450">
                        <c:v>0.99998222575095008</c:v>
                      </c:pt>
                      <c:pt idx="451">
                        <c:v>0.41419809351899833</c:v>
                      </c:pt>
                      <c:pt idx="452">
                        <c:v>0.38542188124016763</c:v>
                      </c:pt>
                      <c:pt idx="453">
                        <c:v>0.99997643721104479</c:v>
                      </c:pt>
                      <c:pt idx="454">
                        <c:v>0.4185613709027125</c:v>
                      </c:pt>
                      <c:pt idx="455">
                        <c:v>6.7079286420442447E-2</c:v>
                      </c:pt>
                      <c:pt idx="456">
                        <c:v>0.18733375090922277</c:v>
                      </c:pt>
                      <c:pt idx="457">
                        <c:v>0.59605364670414462</c:v>
                      </c:pt>
                      <c:pt idx="458">
                        <c:v>0.99999425188851032</c:v>
                      </c:pt>
                      <c:pt idx="459">
                        <c:v>0.76502161478700847</c:v>
                      </c:pt>
                      <c:pt idx="460">
                        <c:v>0.99999976318480133</c:v>
                      </c:pt>
                      <c:pt idx="461">
                        <c:v>0.99999927259157761</c:v>
                      </c:pt>
                      <c:pt idx="462">
                        <c:v>0.99999905709030823</c:v>
                      </c:pt>
                      <c:pt idx="463">
                        <c:v>0.99999858970001276</c:v>
                      </c:pt>
                      <c:pt idx="464">
                        <c:v>0.19923169754275738</c:v>
                      </c:pt>
                      <c:pt idx="465">
                        <c:v>0.99995440601546504</c:v>
                      </c:pt>
                    </c:numCache>
                  </c:numRef>
                </c:xVal>
                <c:yVal>
                  <c:numRef>
                    <c:extLst>
                      <c:ext uri="{02D57815-91ED-43cb-92C2-25804820EDAC}">
                        <c15:formulaRef>
                          <c15:sqref>'[1]Q3.1'!$K$2:$K$467</c15:sqref>
                        </c15:formulaRef>
                      </c:ext>
                    </c:extLst>
                    <c:numCache>
                      <c:formatCode>General</c:formatCode>
                      <c:ptCount val="466"/>
                      <c:pt idx="0">
                        <c:v>1</c:v>
                      </c:pt>
                      <c:pt idx="1">
                        <c:v>1</c:v>
                      </c:pt>
                      <c:pt idx="2">
                        <c:v>1</c:v>
                      </c:pt>
                      <c:pt idx="3">
                        <c:v>0</c:v>
                      </c:pt>
                      <c:pt idx="4">
                        <c:v>0</c:v>
                      </c:pt>
                      <c:pt idx="5">
                        <c:v>0</c:v>
                      </c:pt>
                      <c:pt idx="6">
                        <c:v>1</c:v>
                      </c:pt>
                      <c:pt idx="7">
                        <c:v>1</c:v>
                      </c:pt>
                      <c:pt idx="8">
                        <c:v>0</c:v>
                      </c:pt>
                      <c:pt idx="9">
                        <c:v>0</c:v>
                      </c:pt>
                      <c:pt idx="10">
                        <c:v>0</c:v>
                      </c:pt>
                      <c:pt idx="11">
                        <c:v>0</c:v>
                      </c:pt>
                      <c:pt idx="12">
                        <c:v>1</c:v>
                      </c:pt>
                      <c:pt idx="13">
                        <c:v>1</c:v>
                      </c:pt>
                      <c:pt idx="14">
                        <c:v>0</c:v>
                      </c:pt>
                      <c:pt idx="15">
                        <c:v>0</c:v>
                      </c:pt>
                      <c:pt idx="16">
                        <c:v>0</c:v>
                      </c:pt>
                      <c:pt idx="17">
                        <c:v>1</c:v>
                      </c:pt>
                      <c:pt idx="18">
                        <c:v>1</c:v>
                      </c:pt>
                      <c:pt idx="19">
                        <c:v>1</c:v>
                      </c:pt>
                      <c:pt idx="20">
                        <c:v>0</c:v>
                      </c:pt>
                      <c:pt idx="21">
                        <c:v>1</c:v>
                      </c:pt>
                      <c:pt idx="22">
                        <c:v>0</c:v>
                      </c:pt>
                      <c:pt idx="23">
                        <c:v>0</c:v>
                      </c:pt>
                      <c:pt idx="24">
                        <c:v>1</c:v>
                      </c:pt>
                      <c:pt idx="25">
                        <c:v>0</c:v>
                      </c:pt>
                      <c:pt idx="26">
                        <c:v>0</c:v>
                      </c:pt>
                      <c:pt idx="27">
                        <c:v>1</c:v>
                      </c:pt>
                      <c:pt idx="28">
                        <c:v>0</c:v>
                      </c:pt>
                      <c:pt idx="29">
                        <c:v>0</c:v>
                      </c:pt>
                      <c:pt idx="30">
                        <c:v>1</c:v>
                      </c:pt>
                      <c:pt idx="31">
                        <c:v>0</c:v>
                      </c:pt>
                      <c:pt idx="32">
                        <c:v>0</c:v>
                      </c:pt>
                      <c:pt idx="33">
                        <c:v>1</c:v>
                      </c:pt>
                      <c:pt idx="34">
                        <c:v>0</c:v>
                      </c:pt>
                      <c:pt idx="35">
                        <c:v>0</c:v>
                      </c:pt>
                      <c:pt idx="36">
                        <c:v>0</c:v>
                      </c:pt>
                      <c:pt idx="37">
                        <c:v>1</c:v>
                      </c:pt>
                      <c:pt idx="38">
                        <c:v>0</c:v>
                      </c:pt>
                      <c:pt idx="39">
                        <c:v>1</c:v>
                      </c:pt>
                      <c:pt idx="40">
                        <c:v>0</c:v>
                      </c:pt>
                      <c:pt idx="41">
                        <c:v>1</c:v>
                      </c:pt>
                      <c:pt idx="42">
                        <c:v>0</c:v>
                      </c:pt>
                      <c:pt idx="43">
                        <c:v>0</c:v>
                      </c:pt>
                      <c:pt idx="44">
                        <c:v>0</c:v>
                      </c:pt>
                      <c:pt idx="45">
                        <c:v>0</c:v>
                      </c:pt>
                      <c:pt idx="46">
                        <c:v>1</c:v>
                      </c:pt>
                      <c:pt idx="47">
                        <c:v>0</c:v>
                      </c:pt>
                      <c:pt idx="48">
                        <c:v>1</c:v>
                      </c:pt>
                      <c:pt idx="49">
                        <c:v>1</c:v>
                      </c:pt>
                      <c:pt idx="50">
                        <c:v>0</c:v>
                      </c:pt>
                      <c:pt idx="51">
                        <c:v>0</c:v>
                      </c:pt>
                      <c:pt idx="52">
                        <c:v>0</c:v>
                      </c:pt>
                      <c:pt idx="53">
                        <c:v>0</c:v>
                      </c:pt>
                      <c:pt idx="54">
                        <c:v>1</c:v>
                      </c:pt>
                      <c:pt idx="55">
                        <c:v>1</c:v>
                      </c:pt>
                      <c:pt idx="56">
                        <c:v>0</c:v>
                      </c:pt>
                      <c:pt idx="57">
                        <c:v>0</c:v>
                      </c:pt>
                      <c:pt idx="58">
                        <c:v>0</c:v>
                      </c:pt>
                      <c:pt idx="59">
                        <c:v>1</c:v>
                      </c:pt>
                      <c:pt idx="60">
                        <c:v>1</c:v>
                      </c:pt>
                      <c:pt idx="61">
                        <c:v>1</c:v>
                      </c:pt>
                      <c:pt idx="62">
                        <c:v>1</c:v>
                      </c:pt>
                      <c:pt idx="63">
                        <c:v>0</c:v>
                      </c:pt>
                      <c:pt idx="64">
                        <c:v>0</c:v>
                      </c:pt>
                      <c:pt idx="65">
                        <c:v>1</c:v>
                      </c:pt>
                      <c:pt idx="66">
                        <c:v>0</c:v>
                      </c:pt>
                      <c:pt idx="67">
                        <c:v>1</c:v>
                      </c:pt>
                      <c:pt idx="68">
                        <c:v>1</c:v>
                      </c:pt>
                      <c:pt idx="69">
                        <c:v>1</c:v>
                      </c:pt>
                      <c:pt idx="70">
                        <c:v>1</c:v>
                      </c:pt>
                      <c:pt idx="71">
                        <c:v>0</c:v>
                      </c:pt>
                      <c:pt idx="72">
                        <c:v>1</c:v>
                      </c:pt>
                      <c:pt idx="73">
                        <c:v>0</c:v>
                      </c:pt>
                      <c:pt idx="74">
                        <c:v>1</c:v>
                      </c:pt>
                      <c:pt idx="75">
                        <c:v>0</c:v>
                      </c:pt>
                      <c:pt idx="76">
                        <c:v>1</c:v>
                      </c:pt>
                      <c:pt idx="77">
                        <c:v>0</c:v>
                      </c:pt>
                      <c:pt idx="78">
                        <c:v>0</c:v>
                      </c:pt>
                      <c:pt idx="79">
                        <c:v>0</c:v>
                      </c:pt>
                      <c:pt idx="80">
                        <c:v>0</c:v>
                      </c:pt>
                      <c:pt idx="81">
                        <c:v>1</c:v>
                      </c:pt>
                      <c:pt idx="82">
                        <c:v>1</c:v>
                      </c:pt>
                      <c:pt idx="83">
                        <c:v>0</c:v>
                      </c:pt>
                      <c:pt idx="84">
                        <c:v>1</c:v>
                      </c:pt>
                      <c:pt idx="85">
                        <c:v>0</c:v>
                      </c:pt>
                      <c:pt idx="86">
                        <c:v>1</c:v>
                      </c:pt>
                      <c:pt idx="87">
                        <c:v>1</c:v>
                      </c:pt>
                      <c:pt idx="88">
                        <c:v>0</c:v>
                      </c:pt>
                      <c:pt idx="89">
                        <c:v>0</c:v>
                      </c:pt>
                      <c:pt idx="90">
                        <c:v>0</c:v>
                      </c:pt>
                      <c:pt idx="91">
                        <c:v>0</c:v>
                      </c:pt>
                      <c:pt idx="92">
                        <c:v>1</c:v>
                      </c:pt>
                      <c:pt idx="93">
                        <c:v>0</c:v>
                      </c:pt>
                      <c:pt idx="94">
                        <c:v>0</c:v>
                      </c:pt>
                      <c:pt idx="95">
                        <c:v>1</c:v>
                      </c:pt>
                      <c:pt idx="96">
                        <c:v>0</c:v>
                      </c:pt>
                      <c:pt idx="97">
                        <c:v>1</c:v>
                      </c:pt>
                      <c:pt idx="98">
                        <c:v>1</c:v>
                      </c:pt>
                      <c:pt idx="99">
                        <c:v>0</c:v>
                      </c:pt>
                      <c:pt idx="100">
                        <c:v>1</c:v>
                      </c:pt>
                      <c:pt idx="101">
                        <c:v>0</c:v>
                      </c:pt>
                      <c:pt idx="102">
                        <c:v>1</c:v>
                      </c:pt>
                      <c:pt idx="103">
                        <c:v>0</c:v>
                      </c:pt>
                      <c:pt idx="104">
                        <c:v>1</c:v>
                      </c:pt>
                      <c:pt idx="105">
                        <c:v>1</c:v>
                      </c:pt>
                      <c:pt idx="106">
                        <c:v>0</c:v>
                      </c:pt>
                      <c:pt idx="107">
                        <c:v>0</c:v>
                      </c:pt>
                      <c:pt idx="108">
                        <c:v>1</c:v>
                      </c:pt>
                      <c:pt idx="109">
                        <c:v>0</c:v>
                      </c:pt>
                      <c:pt idx="110">
                        <c:v>1</c:v>
                      </c:pt>
                      <c:pt idx="111">
                        <c:v>0</c:v>
                      </c:pt>
                      <c:pt idx="112">
                        <c:v>0</c:v>
                      </c:pt>
                      <c:pt idx="113">
                        <c:v>0</c:v>
                      </c:pt>
                      <c:pt idx="114">
                        <c:v>0</c:v>
                      </c:pt>
                      <c:pt idx="115">
                        <c:v>0</c:v>
                      </c:pt>
                      <c:pt idx="116">
                        <c:v>1</c:v>
                      </c:pt>
                      <c:pt idx="117">
                        <c:v>1</c:v>
                      </c:pt>
                      <c:pt idx="118">
                        <c:v>1</c:v>
                      </c:pt>
                      <c:pt idx="119">
                        <c:v>1</c:v>
                      </c:pt>
                      <c:pt idx="120">
                        <c:v>1</c:v>
                      </c:pt>
                      <c:pt idx="121">
                        <c:v>0</c:v>
                      </c:pt>
                      <c:pt idx="122">
                        <c:v>1</c:v>
                      </c:pt>
                      <c:pt idx="123">
                        <c:v>1</c:v>
                      </c:pt>
                      <c:pt idx="124">
                        <c:v>1</c:v>
                      </c:pt>
                      <c:pt idx="125">
                        <c:v>0</c:v>
                      </c:pt>
                      <c:pt idx="126">
                        <c:v>1</c:v>
                      </c:pt>
                      <c:pt idx="127">
                        <c:v>0</c:v>
                      </c:pt>
                      <c:pt idx="128">
                        <c:v>0</c:v>
                      </c:pt>
                      <c:pt idx="129">
                        <c:v>0</c:v>
                      </c:pt>
                      <c:pt idx="130">
                        <c:v>1</c:v>
                      </c:pt>
                      <c:pt idx="131">
                        <c:v>1</c:v>
                      </c:pt>
                      <c:pt idx="132">
                        <c:v>0</c:v>
                      </c:pt>
                      <c:pt idx="133">
                        <c:v>1</c:v>
                      </c:pt>
                      <c:pt idx="134">
                        <c:v>0</c:v>
                      </c:pt>
                      <c:pt idx="135">
                        <c:v>0</c:v>
                      </c:pt>
                      <c:pt idx="136">
                        <c:v>0</c:v>
                      </c:pt>
                      <c:pt idx="137">
                        <c:v>1</c:v>
                      </c:pt>
                      <c:pt idx="138">
                        <c:v>1</c:v>
                      </c:pt>
                      <c:pt idx="139">
                        <c:v>0</c:v>
                      </c:pt>
                      <c:pt idx="140">
                        <c:v>0</c:v>
                      </c:pt>
                      <c:pt idx="141">
                        <c:v>0</c:v>
                      </c:pt>
                      <c:pt idx="142">
                        <c:v>1</c:v>
                      </c:pt>
                      <c:pt idx="143">
                        <c:v>1</c:v>
                      </c:pt>
                      <c:pt idx="144">
                        <c:v>0</c:v>
                      </c:pt>
                      <c:pt idx="145">
                        <c:v>1</c:v>
                      </c:pt>
                      <c:pt idx="146">
                        <c:v>1</c:v>
                      </c:pt>
                      <c:pt idx="147">
                        <c:v>1</c:v>
                      </c:pt>
                      <c:pt idx="148">
                        <c:v>1</c:v>
                      </c:pt>
                      <c:pt idx="149">
                        <c:v>0</c:v>
                      </c:pt>
                      <c:pt idx="150">
                        <c:v>1</c:v>
                      </c:pt>
                      <c:pt idx="151">
                        <c:v>0</c:v>
                      </c:pt>
                      <c:pt idx="152">
                        <c:v>0</c:v>
                      </c:pt>
                      <c:pt idx="153">
                        <c:v>0</c:v>
                      </c:pt>
                      <c:pt idx="154">
                        <c:v>1</c:v>
                      </c:pt>
                      <c:pt idx="155">
                        <c:v>0</c:v>
                      </c:pt>
                      <c:pt idx="156">
                        <c:v>1</c:v>
                      </c:pt>
                      <c:pt idx="157">
                        <c:v>0</c:v>
                      </c:pt>
                      <c:pt idx="158">
                        <c:v>0</c:v>
                      </c:pt>
                      <c:pt idx="159">
                        <c:v>1</c:v>
                      </c:pt>
                      <c:pt idx="160">
                        <c:v>1</c:v>
                      </c:pt>
                      <c:pt idx="161">
                        <c:v>1</c:v>
                      </c:pt>
                      <c:pt idx="162">
                        <c:v>0</c:v>
                      </c:pt>
                      <c:pt idx="163">
                        <c:v>0</c:v>
                      </c:pt>
                      <c:pt idx="164">
                        <c:v>0</c:v>
                      </c:pt>
                      <c:pt idx="165">
                        <c:v>0</c:v>
                      </c:pt>
                      <c:pt idx="166">
                        <c:v>0</c:v>
                      </c:pt>
                      <c:pt idx="167">
                        <c:v>1</c:v>
                      </c:pt>
                      <c:pt idx="168">
                        <c:v>1</c:v>
                      </c:pt>
                      <c:pt idx="169">
                        <c:v>1</c:v>
                      </c:pt>
                      <c:pt idx="170">
                        <c:v>0</c:v>
                      </c:pt>
                      <c:pt idx="171">
                        <c:v>1</c:v>
                      </c:pt>
                      <c:pt idx="172">
                        <c:v>1</c:v>
                      </c:pt>
                      <c:pt idx="173">
                        <c:v>0</c:v>
                      </c:pt>
                      <c:pt idx="174">
                        <c:v>1</c:v>
                      </c:pt>
                      <c:pt idx="175">
                        <c:v>1</c:v>
                      </c:pt>
                      <c:pt idx="176">
                        <c:v>1</c:v>
                      </c:pt>
                      <c:pt idx="177">
                        <c:v>0</c:v>
                      </c:pt>
                      <c:pt idx="178">
                        <c:v>1</c:v>
                      </c:pt>
                      <c:pt idx="179">
                        <c:v>1</c:v>
                      </c:pt>
                      <c:pt idx="180">
                        <c:v>0</c:v>
                      </c:pt>
                      <c:pt idx="181">
                        <c:v>0</c:v>
                      </c:pt>
                      <c:pt idx="182">
                        <c:v>1</c:v>
                      </c:pt>
                      <c:pt idx="183">
                        <c:v>0</c:v>
                      </c:pt>
                      <c:pt idx="184">
                        <c:v>0</c:v>
                      </c:pt>
                      <c:pt idx="185">
                        <c:v>0</c:v>
                      </c:pt>
                      <c:pt idx="186">
                        <c:v>0</c:v>
                      </c:pt>
                      <c:pt idx="187">
                        <c:v>1</c:v>
                      </c:pt>
                      <c:pt idx="188">
                        <c:v>1</c:v>
                      </c:pt>
                      <c:pt idx="189">
                        <c:v>1</c:v>
                      </c:pt>
                      <c:pt idx="190">
                        <c:v>0</c:v>
                      </c:pt>
                      <c:pt idx="191">
                        <c:v>0</c:v>
                      </c:pt>
                      <c:pt idx="192">
                        <c:v>0</c:v>
                      </c:pt>
                      <c:pt idx="193">
                        <c:v>1</c:v>
                      </c:pt>
                      <c:pt idx="194">
                        <c:v>1</c:v>
                      </c:pt>
                      <c:pt idx="195">
                        <c:v>0</c:v>
                      </c:pt>
                      <c:pt idx="196">
                        <c:v>0</c:v>
                      </c:pt>
                      <c:pt idx="197">
                        <c:v>1</c:v>
                      </c:pt>
                      <c:pt idx="198">
                        <c:v>1</c:v>
                      </c:pt>
                      <c:pt idx="199">
                        <c:v>1</c:v>
                      </c:pt>
                      <c:pt idx="200">
                        <c:v>0</c:v>
                      </c:pt>
                      <c:pt idx="201">
                        <c:v>1</c:v>
                      </c:pt>
                      <c:pt idx="202">
                        <c:v>1</c:v>
                      </c:pt>
                      <c:pt idx="203">
                        <c:v>1</c:v>
                      </c:pt>
                      <c:pt idx="204">
                        <c:v>0</c:v>
                      </c:pt>
                      <c:pt idx="205">
                        <c:v>1</c:v>
                      </c:pt>
                      <c:pt idx="206">
                        <c:v>0</c:v>
                      </c:pt>
                      <c:pt idx="207">
                        <c:v>0</c:v>
                      </c:pt>
                      <c:pt idx="208">
                        <c:v>0</c:v>
                      </c:pt>
                      <c:pt idx="209">
                        <c:v>0</c:v>
                      </c:pt>
                      <c:pt idx="210">
                        <c:v>1</c:v>
                      </c:pt>
                      <c:pt idx="211">
                        <c:v>0</c:v>
                      </c:pt>
                      <c:pt idx="212">
                        <c:v>1</c:v>
                      </c:pt>
                      <c:pt idx="213">
                        <c:v>0</c:v>
                      </c:pt>
                      <c:pt idx="214">
                        <c:v>1</c:v>
                      </c:pt>
                      <c:pt idx="215">
                        <c:v>0</c:v>
                      </c:pt>
                      <c:pt idx="216">
                        <c:v>1</c:v>
                      </c:pt>
                      <c:pt idx="217">
                        <c:v>1</c:v>
                      </c:pt>
                      <c:pt idx="218">
                        <c:v>1</c:v>
                      </c:pt>
                      <c:pt idx="219">
                        <c:v>0</c:v>
                      </c:pt>
                      <c:pt idx="220">
                        <c:v>1</c:v>
                      </c:pt>
                      <c:pt idx="221">
                        <c:v>1</c:v>
                      </c:pt>
                      <c:pt idx="222">
                        <c:v>0</c:v>
                      </c:pt>
                      <c:pt idx="223">
                        <c:v>1</c:v>
                      </c:pt>
                      <c:pt idx="224">
                        <c:v>1</c:v>
                      </c:pt>
                      <c:pt idx="225">
                        <c:v>0</c:v>
                      </c:pt>
                      <c:pt idx="226">
                        <c:v>0</c:v>
                      </c:pt>
                      <c:pt idx="227">
                        <c:v>1</c:v>
                      </c:pt>
                      <c:pt idx="228">
                        <c:v>1</c:v>
                      </c:pt>
                      <c:pt idx="229">
                        <c:v>1</c:v>
                      </c:pt>
                      <c:pt idx="230">
                        <c:v>1</c:v>
                      </c:pt>
                      <c:pt idx="231">
                        <c:v>1</c:v>
                      </c:pt>
                      <c:pt idx="232">
                        <c:v>1</c:v>
                      </c:pt>
                      <c:pt idx="233">
                        <c:v>1</c:v>
                      </c:pt>
                      <c:pt idx="234">
                        <c:v>0</c:v>
                      </c:pt>
                      <c:pt idx="235">
                        <c:v>0</c:v>
                      </c:pt>
                      <c:pt idx="236">
                        <c:v>0</c:v>
                      </c:pt>
                      <c:pt idx="237">
                        <c:v>0</c:v>
                      </c:pt>
                      <c:pt idx="238">
                        <c:v>0</c:v>
                      </c:pt>
                      <c:pt idx="239">
                        <c:v>0</c:v>
                      </c:pt>
                      <c:pt idx="240">
                        <c:v>1</c:v>
                      </c:pt>
                      <c:pt idx="241">
                        <c:v>1</c:v>
                      </c:pt>
                      <c:pt idx="242">
                        <c:v>1</c:v>
                      </c:pt>
                      <c:pt idx="243">
                        <c:v>1</c:v>
                      </c:pt>
                      <c:pt idx="244">
                        <c:v>0</c:v>
                      </c:pt>
                      <c:pt idx="245">
                        <c:v>0</c:v>
                      </c:pt>
                      <c:pt idx="246">
                        <c:v>1</c:v>
                      </c:pt>
                      <c:pt idx="247">
                        <c:v>1</c:v>
                      </c:pt>
                      <c:pt idx="248">
                        <c:v>1</c:v>
                      </c:pt>
                      <c:pt idx="249">
                        <c:v>0</c:v>
                      </c:pt>
                      <c:pt idx="250">
                        <c:v>0</c:v>
                      </c:pt>
                      <c:pt idx="251">
                        <c:v>0</c:v>
                      </c:pt>
                      <c:pt idx="252">
                        <c:v>1</c:v>
                      </c:pt>
                      <c:pt idx="253">
                        <c:v>0</c:v>
                      </c:pt>
                      <c:pt idx="254">
                        <c:v>1</c:v>
                      </c:pt>
                      <c:pt idx="255">
                        <c:v>1</c:v>
                      </c:pt>
                      <c:pt idx="256">
                        <c:v>0</c:v>
                      </c:pt>
                      <c:pt idx="257">
                        <c:v>0</c:v>
                      </c:pt>
                      <c:pt idx="258">
                        <c:v>0</c:v>
                      </c:pt>
                      <c:pt idx="259">
                        <c:v>1</c:v>
                      </c:pt>
                      <c:pt idx="260">
                        <c:v>0</c:v>
                      </c:pt>
                      <c:pt idx="261">
                        <c:v>0</c:v>
                      </c:pt>
                      <c:pt idx="262">
                        <c:v>1</c:v>
                      </c:pt>
                      <c:pt idx="263">
                        <c:v>0</c:v>
                      </c:pt>
                      <c:pt idx="264">
                        <c:v>1</c:v>
                      </c:pt>
                      <c:pt idx="265">
                        <c:v>0</c:v>
                      </c:pt>
                      <c:pt idx="266">
                        <c:v>1</c:v>
                      </c:pt>
                      <c:pt idx="267">
                        <c:v>1</c:v>
                      </c:pt>
                      <c:pt idx="268">
                        <c:v>1</c:v>
                      </c:pt>
                      <c:pt idx="269">
                        <c:v>0</c:v>
                      </c:pt>
                      <c:pt idx="270">
                        <c:v>1</c:v>
                      </c:pt>
                      <c:pt idx="271">
                        <c:v>1</c:v>
                      </c:pt>
                      <c:pt idx="272">
                        <c:v>1</c:v>
                      </c:pt>
                      <c:pt idx="273">
                        <c:v>0</c:v>
                      </c:pt>
                      <c:pt idx="274">
                        <c:v>0</c:v>
                      </c:pt>
                      <c:pt idx="275">
                        <c:v>1</c:v>
                      </c:pt>
                      <c:pt idx="276">
                        <c:v>1</c:v>
                      </c:pt>
                      <c:pt idx="277">
                        <c:v>1</c:v>
                      </c:pt>
                      <c:pt idx="278">
                        <c:v>1</c:v>
                      </c:pt>
                      <c:pt idx="279">
                        <c:v>1</c:v>
                      </c:pt>
                      <c:pt idx="280">
                        <c:v>0</c:v>
                      </c:pt>
                      <c:pt idx="281">
                        <c:v>0</c:v>
                      </c:pt>
                      <c:pt idx="282">
                        <c:v>1</c:v>
                      </c:pt>
                      <c:pt idx="283">
                        <c:v>1</c:v>
                      </c:pt>
                      <c:pt idx="284">
                        <c:v>0</c:v>
                      </c:pt>
                      <c:pt idx="285">
                        <c:v>1</c:v>
                      </c:pt>
                      <c:pt idx="286">
                        <c:v>1</c:v>
                      </c:pt>
                      <c:pt idx="287">
                        <c:v>0</c:v>
                      </c:pt>
                      <c:pt idx="288">
                        <c:v>1</c:v>
                      </c:pt>
                      <c:pt idx="289">
                        <c:v>1</c:v>
                      </c:pt>
                      <c:pt idx="290">
                        <c:v>1</c:v>
                      </c:pt>
                      <c:pt idx="291">
                        <c:v>1</c:v>
                      </c:pt>
                      <c:pt idx="292">
                        <c:v>1</c:v>
                      </c:pt>
                      <c:pt idx="293">
                        <c:v>0</c:v>
                      </c:pt>
                      <c:pt idx="294">
                        <c:v>0</c:v>
                      </c:pt>
                      <c:pt idx="295">
                        <c:v>1</c:v>
                      </c:pt>
                      <c:pt idx="296">
                        <c:v>1</c:v>
                      </c:pt>
                      <c:pt idx="297">
                        <c:v>1</c:v>
                      </c:pt>
                      <c:pt idx="298">
                        <c:v>0</c:v>
                      </c:pt>
                      <c:pt idx="299">
                        <c:v>0</c:v>
                      </c:pt>
                      <c:pt idx="300">
                        <c:v>0</c:v>
                      </c:pt>
                      <c:pt idx="301">
                        <c:v>0</c:v>
                      </c:pt>
                      <c:pt idx="302">
                        <c:v>0</c:v>
                      </c:pt>
                      <c:pt idx="303">
                        <c:v>0</c:v>
                      </c:pt>
                      <c:pt idx="304">
                        <c:v>1</c:v>
                      </c:pt>
                      <c:pt idx="305">
                        <c:v>0</c:v>
                      </c:pt>
                      <c:pt idx="306">
                        <c:v>1</c:v>
                      </c:pt>
                      <c:pt idx="307">
                        <c:v>1</c:v>
                      </c:pt>
                      <c:pt idx="308">
                        <c:v>0</c:v>
                      </c:pt>
                      <c:pt idx="309">
                        <c:v>0</c:v>
                      </c:pt>
                      <c:pt idx="310">
                        <c:v>0</c:v>
                      </c:pt>
                      <c:pt idx="311">
                        <c:v>1</c:v>
                      </c:pt>
                      <c:pt idx="312">
                        <c:v>0</c:v>
                      </c:pt>
                      <c:pt idx="313">
                        <c:v>0</c:v>
                      </c:pt>
                      <c:pt idx="314">
                        <c:v>1</c:v>
                      </c:pt>
                      <c:pt idx="315">
                        <c:v>0</c:v>
                      </c:pt>
                      <c:pt idx="316">
                        <c:v>0</c:v>
                      </c:pt>
                      <c:pt idx="317">
                        <c:v>0</c:v>
                      </c:pt>
                      <c:pt idx="318">
                        <c:v>0</c:v>
                      </c:pt>
                      <c:pt idx="319">
                        <c:v>1</c:v>
                      </c:pt>
                      <c:pt idx="320">
                        <c:v>1</c:v>
                      </c:pt>
                      <c:pt idx="321">
                        <c:v>1</c:v>
                      </c:pt>
                      <c:pt idx="322">
                        <c:v>1</c:v>
                      </c:pt>
                      <c:pt idx="323">
                        <c:v>0</c:v>
                      </c:pt>
                      <c:pt idx="324">
                        <c:v>1</c:v>
                      </c:pt>
                      <c:pt idx="325">
                        <c:v>0</c:v>
                      </c:pt>
                      <c:pt idx="326">
                        <c:v>0</c:v>
                      </c:pt>
                      <c:pt idx="327">
                        <c:v>0</c:v>
                      </c:pt>
                      <c:pt idx="328">
                        <c:v>1</c:v>
                      </c:pt>
                      <c:pt idx="329">
                        <c:v>0</c:v>
                      </c:pt>
                      <c:pt idx="330">
                        <c:v>1</c:v>
                      </c:pt>
                      <c:pt idx="331">
                        <c:v>0</c:v>
                      </c:pt>
                      <c:pt idx="332">
                        <c:v>1</c:v>
                      </c:pt>
                      <c:pt idx="333">
                        <c:v>0</c:v>
                      </c:pt>
                      <c:pt idx="334">
                        <c:v>1</c:v>
                      </c:pt>
                      <c:pt idx="335">
                        <c:v>1</c:v>
                      </c:pt>
                      <c:pt idx="336">
                        <c:v>0</c:v>
                      </c:pt>
                      <c:pt idx="337">
                        <c:v>1</c:v>
                      </c:pt>
                      <c:pt idx="338">
                        <c:v>0</c:v>
                      </c:pt>
                      <c:pt idx="339">
                        <c:v>1</c:v>
                      </c:pt>
                      <c:pt idx="340">
                        <c:v>1</c:v>
                      </c:pt>
                      <c:pt idx="341">
                        <c:v>0</c:v>
                      </c:pt>
                      <c:pt idx="342">
                        <c:v>0</c:v>
                      </c:pt>
                      <c:pt idx="343">
                        <c:v>1</c:v>
                      </c:pt>
                      <c:pt idx="344">
                        <c:v>0</c:v>
                      </c:pt>
                      <c:pt idx="345">
                        <c:v>1</c:v>
                      </c:pt>
                      <c:pt idx="346">
                        <c:v>1</c:v>
                      </c:pt>
                      <c:pt idx="347">
                        <c:v>0</c:v>
                      </c:pt>
                      <c:pt idx="348">
                        <c:v>0</c:v>
                      </c:pt>
                      <c:pt idx="349">
                        <c:v>0</c:v>
                      </c:pt>
                      <c:pt idx="350">
                        <c:v>0</c:v>
                      </c:pt>
                      <c:pt idx="351">
                        <c:v>0</c:v>
                      </c:pt>
                      <c:pt idx="352">
                        <c:v>0</c:v>
                      </c:pt>
                      <c:pt idx="353">
                        <c:v>1</c:v>
                      </c:pt>
                      <c:pt idx="354">
                        <c:v>0</c:v>
                      </c:pt>
                      <c:pt idx="355">
                        <c:v>0</c:v>
                      </c:pt>
                      <c:pt idx="356">
                        <c:v>0</c:v>
                      </c:pt>
                      <c:pt idx="357">
                        <c:v>1</c:v>
                      </c:pt>
                      <c:pt idx="358">
                        <c:v>1</c:v>
                      </c:pt>
                      <c:pt idx="359">
                        <c:v>0</c:v>
                      </c:pt>
                      <c:pt idx="360">
                        <c:v>0</c:v>
                      </c:pt>
                      <c:pt idx="361">
                        <c:v>0</c:v>
                      </c:pt>
                      <c:pt idx="362">
                        <c:v>0</c:v>
                      </c:pt>
                      <c:pt idx="363">
                        <c:v>0</c:v>
                      </c:pt>
                      <c:pt idx="364">
                        <c:v>1</c:v>
                      </c:pt>
                      <c:pt idx="365">
                        <c:v>0</c:v>
                      </c:pt>
                      <c:pt idx="366">
                        <c:v>0</c:v>
                      </c:pt>
                      <c:pt idx="367">
                        <c:v>1</c:v>
                      </c:pt>
                      <c:pt idx="368">
                        <c:v>1</c:v>
                      </c:pt>
                      <c:pt idx="369">
                        <c:v>0</c:v>
                      </c:pt>
                      <c:pt idx="370">
                        <c:v>1</c:v>
                      </c:pt>
                      <c:pt idx="371">
                        <c:v>0</c:v>
                      </c:pt>
                      <c:pt idx="372">
                        <c:v>1</c:v>
                      </c:pt>
                      <c:pt idx="373">
                        <c:v>0</c:v>
                      </c:pt>
                      <c:pt idx="374">
                        <c:v>1</c:v>
                      </c:pt>
                      <c:pt idx="375">
                        <c:v>1</c:v>
                      </c:pt>
                      <c:pt idx="376">
                        <c:v>1</c:v>
                      </c:pt>
                      <c:pt idx="377">
                        <c:v>0</c:v>
                      </c:pt>
                      <c:pt idx="378">
                        <c:v>1</c:v>
                      </c:pt>
                      <c:pt idx="379">
                        <c:v>0</c:v>
                      </c:pt>
                      <c:pt idx="380">
                        <c:v>0</c:v>
                      </c:pt>
                      <c:pt idx="381">
                        <c:v>1</c:v>
                      </c:pt>
                      <c:pt idx="382">
                        <c:v>0</c:v>
                      </c:pt>
                      <c:pt idx="383">
                        <c:v>1</c:v>
                      </c:pt>
                      <c:pt idx="384">
                        <c:v>1</c:v>
                      </c:pt>
                      <c:pt idx="385">
                        <c:v>1</c:v>
                      </c:pt>
                      <c:pt idx="386">
                        <c:v>1</c:v>
                      </c:pt>
                      <c:pt idx="387">
                        <c:v>0</c:v>
                      </c:pt>
                      <c:pt idx="388">
                        <c:v>0</c:v>
                      </c:pt>
                      <c:pt idx="389">
                        <c:v>1</c:v>
                      </c:pt>
                      <c:pt idx="390">
                        <c:v>0</c:v>
                      </c:pt>
                      <c:pt idx="391">
                        <c:v>0</c:v>
                      </c:pt>
                      <c:pt idx="392">
                        <c:v>1</c:v>
                      </c:pt>
                      <c:pt idx="393">
                        <c:v>0</c:v>
                      </c:pt>
                      <c:pt idx="394">
                        <c:v>1</c:v>
                      </c:pt>
                      <c:pt idx="395">
                        <c:v>0</c:v>
                      </c:pt>
                      <c:pt idx="396">
                        <c:v>0</c:v>
                      </c:pt>
                      <c:pt idx="397">
                        <c:v>1</c:v>
                      </c:pt>
                      <c:pt idx="398">
                        <c:v>1</c:v>
                      </c:pt>
                      <c:pt idx="399">
                        <c:v>1</c:v>
                      </c:pt>
                      <c:pt idx="400">
                        <c:v>1</c:v>
                      </c:pt>
                      <c:pt idx="401">
                        <c:v>0</c:v>
                      </c:pt>
                      <c:pt idx="402">
                        <c:v>1</c:v>
                      </c:pt>
                      <c:pt idx="403">
                        <c:v>0</c:v>
                      </c:pt>
                      <c:pt idx="404">
                        <c:v>1</c:v>
                      </c:pt>
                      <c:pt idx="405">
                        <c:v>0</c:v>
                      </c:pt>
                      <c:pt idx="406">
                        <c:v>0</c:v>
                      </c:pt>
                      <c:pt idx="407">
                        <c:v>0</c:v>
                      </c:pt>
                      <c:pt idx="408">
                        <c:v>1</c:v>
                      </c:pt>
                      <c:pt idx="409">
                        <c:v>0</c:v>
                      </c:pt>
                      <c:pt idx="410">
                        <c:v>0</c:v>
                      </c:pt>
                      <c:pt idx="411">
                        <c:v>0</c:v>
                      </c:pt>
                      <c:pt idx="412">
                        <c:v>0</c:v>
                      </c:pt>
                      <c:pt idx="413">
                        <c:v>0</c:v>
                      </c:pt>
                      <c:pt idx="414">
                        <c:v>0</c:v>
                      </c:pt>
                      <c:pt idx="415">
                        <c:v>0</c:v>
                      </c:pt>
                      <c:pt idx="416">
                        <c:v>0</c:v>
                      </c:pt>
                      <c:pt idx="417">
                        <c:v>0</c:v>
                      </c:pt>
                      <c:pt idx="418">
                        <c:v>1</c:v>
                      </c:pt>
                      <c:pt idx="419">
                        <c:v>0</c:v>
                      </c:pt>
                      <c:pt idx="420">
                        <c:v>0</c:v>
                      </c:pt>
                      <c:pt idx="421">
                        <c:v>1</c:v>
                      </c:pt>
                      <c:pt idx="422">
                        <c:v>1</c:v>
                      </c:pt>
                      <c:pt idx="423">
                        <c:v>1</c:v>
                      </c:pt>
                      <c:pt idx="424">
                        <c:v>1</c:v>
                      </c:pt>
                      <c:pt idx="425">
                        <c:v>0</c:v>
                      </c:pt>
                      <c:pt idx="426">
                        <c:v>1</c:v>
                      </c:pt>
                      <c:pt idx="427">
                        <c:v>1</c:v>
                      </c:pt>
                      <c:pt idx="428">
                        <c:v>1</c:v>
                      </c:pt>
                      <c:pt idx="429">
                        <c:v>1</c:v>
                      </c:pt>
                      <c:pt idx="430">
                        <c:v>0</c:v>
                      </c:pt>
                      <c:pt idx="431">
                        <c:v>0</c:v>
                      </c:pt>
                      <c:pt idx="432">
                        <c:v>0</c:v>
                      </c:pt>
                      <c:pt idx="433">
                        <c:v>0</c:v>
                      </c:pt>
                      <c:pt idx="434">
                        <c:v>0</c:v>
                      </c:pt>
                      <c:pt idx="435">
                        <c:v>1</c:v>
                      </c:pt>
                      <c:pt idx="436">
                        <c:v>0</c:v>
                      </c:pt>
                      <c:pt idx="437">
                        <c:v>1</c:v>
                      </c:pt>
                      <c:pt idx="438">
                        <c:v>0</c:v>
                      </c:pt>
                      <c:pt idx="439">
                        <c:v>1</c:v>
                      </c:pt>
                      <c:pt idx="440">
                        <c:v>0</c:v>
                      </c:pt>
                      <c:pt idx="441">
                        <c:v>1</c:v>
                      </c:pt>
                      <c:pt idx="442">
                        <c:v>1</c:v>
                      </c:pt>
                      <c:pt idx="443">
                        <c:v>0</c:v>
                      </c:pt>
                      <c:pt idx="444">
                        <c:v>0</c:v>
                      </c:pt>
                      <c:pt idx="445">
                        <c:v>0</c:v>
                      </c:pt>
                      <c:pt idx="446">
                        <c:v>1</c:v>
                      </c:pt>
                      <c:pt idx="447">
                        <c:v>0</c:v>
                      </c:pt>
                      <c:pt idx="448">
                        <c:v>1</c:v>
                      </c:pt>
                      <c:pt idx="449">
                        <c:v>1</c:v>
                      </c:pt>
                      <c:pt idx="450">
                        <c:v>1</c:v>
                      </c:pt>
                      <c:pt idx="451">
                        <c:v>1</c:v>
                      </c:pt>
                      <c:pt idx="452">
                        <c:v>0</c:v>
                      </c:pt>
                      <c:pt idx="453">
                        <c:v>1</c:v>
                      </c:pt>
                      <c:pt idx="454">
                        <c:v>1</c:v>
                      </c:pt>
                      <c:pt idx="455">
                        <c:v>0</c:v>
                      </c:pt>
                      <c:pt idx="456">
                        <c:v>1</c:v>
                      </c:pt>
                      <c:pt idx="457">
                        <c:v>0</c:v>
                      </c:pt>
                      <c:pt idx="458">
                        <c:v>1</c:v>
                      </c:pt>
                      <c:pt idx="459">
                        <c:v>1</c:v>
                      </c:pt>
                      <c:pt idx="460">
                        <c:v>1</c:v>
                      </c:pt>
                      <c:pt idx="461">
                        <c:v>1</c:v>
                      </c:pt>
                      <c:pt idx="462">
                        <c:v>1</c:v>
                      </c:pt>
                      <c:pt idx="463">
                        <c:v>1</c:v>
                      </c:pt>
                      <c:pt idx="464">
                        <c:v>0</c:v>
                      </c:pt>
                      <c:pt idx="465">
                        <c:v>1</c:v>
                      </c:pt>
                    </c:numCache>
                  </c:numRef>
                </c:yVal>
                <c:smooth val="0"/>
                <c:extLst>
                  <c:ext xmlns:c16="http://schemas.microsoft.com/office/drawing/2014/chart" uri="{C3380CC4-5D6E-409C-BE32-E72D297353CC}">
                    <c16:uniqueId val="{00000002-8891-438B-99A6-2C4CC8334C91}"/>
                  </c:ext>
                </c:extLst>
              </c15:ser>
            </c15:filteredScatterSeries>
          </c:ext>
        </c:extLst>
      </c:scatterChart>
      <c:valAx>
        <c:axId val="1557288112"/>
        <c:scaling>
          <c:orientation val="minMax"/>
          <c:max val="1"/>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ZA" sz="1000" b="1"/>
                  <a:t>Predicted</a:t>
                </a:r>
                <a:r>
                  <a:rPr lang="en-ZA" sz="1000" b="1" baseline="0"/>
                  <a:t> probability of Y = 1</a:t>
                </a:r>
                <a:endParaRPr lang="en-ZA" sz="1000" b="1"/>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57288592"/>
        <c:crosses val="autoZero"/>
        <c:crossBetween val="midCat"/>
        <c:minorUnit val="0.1"/>
      </c:valAx>
      <c:valAx>
        <c:axId val="1557288592"/>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US" sz="1000" b="1"/>
                  <a:t>Actual Outcome (Y)</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88112"/>
        <c:crosses val="autoZero"/>
        <c:crossBetween val="midCat"/>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t>Classifying (69, 170) by Nearest Neighbors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lotArea>
      <c:layout/>
      <c:scatterChart>
        <c:scatterStyle val="lineMarker"/>
        <c:varyColors val="0"/>
        <c:ser>
          <c:idx val="0"/>
          <c:order val="0"/>
          <c:tx>
            <c:v>Sample Data Points</c:v>
          </c:tx>
          <c:spPr>
            <a:ln w="38100" cap="rnd">
              <a:noFill/>
              <a:round/>
            </a:ln>
            <a:effectLst/>
          </c:spPr>
          <c:marker>
            <c:symbol val="square"/>
            <c:size val="8"/>
            <c:spPr>
              <a:solidFill>
                <a:schemeClr val="accent3"/>
              </a:solidFill>
              <a:ln w="22225">
                <a:solidFill>
                  <a:schemeClr val="accent3"/>
                </a:solidFill>
              </a:ln>
              <a:effectLst/>
            </c:spPr>
          </c:marker>
          <c:dLbls>
            <c:dLbl>
              <c:idx val="0"/>
              <c:tx>
                <c:rich>
                  <a:bodyPr/>
                  <a:lstStyle/>
                  <a:p>
                    <a:fld id="{3EFFF8C4-CB28-41EB-808E-1873A1C0587A}"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165-4F22-B901-5251A3B5481C}"/>
                </c:ext>
              </c:extLst>
            </c:dLbl>
            <c:dLbl>
              <c:idx val="1"/>
              <c:tx>
                <c:rich>
                  <a:bodyPr/>
                  <a:lstStyle/>
                  <a:p>
                    <a:fld id="{15AD4BAE-4B17-4705-89FE-B3A80235F892}"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165-4F22-B901-5251A3B5481C}"/>
                </c:ext>
              </c:extLst>
            </c:dLbl>
            <c:dLbl>
              <c:idx val="2"/>
              <c:tx>
                <c:rich>
                  <a:bodyPr/>
                  <a:lstStyle/>
                  <a:p>
                    <a:fld id="{3B9DA088-4640-4C4C-9786-9D58E038C166}"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165-4F22-B901-5251A3B5481C}"/>
                </c:ext>
              </c:extLst>
            </c:dLbl>
            <c:dLbl>
              <c:idx val="3"/>
              <c:tx>
                <c:rich>
                  <a:bodyPr/>
                  <a:lstStyle/>
                  <a:p>
                    <a:fld id="{4F32447A-B87E-4F4A-A742-1995A33112F1}"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165-4F22-B901-5251A3B5481C}"/>
                </c:ext>
              </c:extLst>
            </c:dLbl>
            <c:dLbl>
              <c:idx val="4"/>
              <c:tx>
                <c:rich>
                  <a:bodyPr/>
                  <a:lstStyle/>
                  <a:p>
                    <a:fld id="{13F4AD0F-22CB-4ED9-9F98-3724438B0CD9}"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165-4F22-B901-5251A3B5481C}"/>
                </c:ext>
              </c:extLst>
            </c:dLbl>
            <c:dLbl>
              <c:idx val="5"/>
              <c:tx>
                <c:rich>
                  <a:bodyPr/>
                  <a:lstStyle/>
                  <a:p>
                    <a:fld id="{507A6458-C25E-4E85-8168-D5A041786CE9}"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165-4F22-B901-5251A3B5481C}"/>
                </c:ext>
              </c:extLst>
            </c:dLbl>
            <c:dLbl>
              <c:idx val="6"/>
              <c:tx>
                <c:rich>
                  <a:bodyPr/>
                  <a:lstStyle/>
                  <a:p>
                    <a:fld id="{A954513D-668D-4891-A2EE-8259BDF6D002}"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165-4F22-B901-5251A3B5481C}"/>
                </c:ext>
              </c:extLst>
            </c:dLbl>
            <c:dLbl>
              <c:idx val="7"/>
              <c:tx>
                <c:rich>
                  <a:bodyPr/>
                  <a:lstStyle/>
                  <a:p>
                    <a:fld id="{459F0836-8181-40A0-8D65-A2C8FD7FD2AF}"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165-4F22-B901-5251A3B5481C}"/>
                </c:ext>
              </c:extLst>
            </c:dLbl>
            <c:dLbl>
              <c:idx val="8"/>
              <c:tx>
                <c:rich>
                  <a:bodyPr/>
                  <a:lstStyle/>
                  <a:p>
                    <a:fld id="{DA4523A1-728D-48D8-A6C8-23CAE4E973BB}"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165-4F22-B901-5251A3B5481C}"/>
                </c:ext>
              </c:extLst>
            </c:dLbl>
            <c:dLbl>
              <c:idx val="9"/>
              <c:tx>
                <c:rich>
                  <a:bodyPr/>
                  <a:lstStyle/>
                  <a:p>
                    <a:fld id="{D37FE59D-DAAA-4539-B7A0-27CEE6CFC86A}" type="CELLRANGE">
                      <a:rPr lang="en-ZA"/>
                      <a:pPr/>
                      <a:t>[CELLRANGE]</a:t>
                    </a:fld>
                    <a:endParaRPr lang="en-ZA"/>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165-4F22-B901-5251A3B54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'[2]Question 3'!$A$8:$A$17</c:f>
              <c:numCache>
                <c:formatCode>General</c:formatCode>
                <c:ptCount val="10"/>
                <c:pt idx="0">
                  <c:v>55</c:v>
                </c:pt>
                <c:pt idx="1">
                  <c:v>58</c:v>
                </c:pt>
                <c:pt idx="2">
                  <c:v>60</c:v>
                </c:pt>
                <c:pt idx="3">
                  <c:v>65</c:v>
                </c:pt>
                <c:pt idx="4">
                  <c:v>70</c:v>
                </c:pt>
                <c:pt idx="5">
                  <c:v>68</c:v>
                </c:pt>
                <c:pt idx="6">
                  <c:v>75</c:v>
                </c:pt>
                <c:pt idx="7">
                  <c:v>75</c:v>
                </c:pt>
                <c:pt idx="8">
                  <c:v>80</c:v>
                </c:pt>
                <c:pt idx="9">
                  <c:v>90</c:v>
                </c:pt>
              </c:numCache>
            </c:numRef>
          </c:xVal>
          <c:yVal>
            <c:numRef>
              <c:f>'[2]Question 3'!$B$8:$B$17</c:f>
              <c:numCache>
                <c:formatCode>General</c:formatCode>
                <c:ptCount val="10"/>
                <c:pt idx="0">
                  <c:v>160</c:v>
                </c:pt>
                <c:pt idx="1">
                  <c:v>165</c:v>
                </c:pt>
                <c:pt idx="2">
                  <c:v>160</c:v>
                </c:pt>
                <c:pt idx="3">
                  <c:v>166</c:v>
                </c:pt>
                <c:pt idx="4">
                  <c:v>168</c:v>
                </c:pt>
                <c:pt idx="5">
                  <c:v>171</c:v>
                </c:pt>
                <c:pt idx="6">
                  <c:v>175</c:v>
                </c:pt>
                <c:pt idx="7">
                  <c:v>180</c:v>
                </c:pt>
                <c:pt idx="8">
                  <c:v>187</c:v>
                </c:pt>
                <c:pt idx="9">
                  <c:v>190</c:v>
                </c:pt>
              </c:numCache>
            </c:numRef>
          </c:yVal>
          <c:smooth val="0"/>
          <c:extLst>
            <c:ext xmlns:c15="http://schemas.microsoft.com/office/drawing/2012/chart" uri="{02D57815-91ED-43cb-92C2-25804820EDAC}">
              <c15:datalabelsRange>
                <c15:f>'[2]Question 3'!$C$8:$C$17</c15:f>
                <c15:dlblRangeCache>
                  <c:ptCount val="10"/>
                  <c:pt idx="0">
                    <c:v>S</c:v>
                  </c:pt>
                  <c:pt idx="1">
                    <c:v>S</c:v>
                  </c:pt>
                  <c:pt idx="2">
                    <c:v>M</c:v>
                  </c:pt>
                  <c:pt idx="3">
                    <c:v>M</c:v>
                  </c:pt>
                  <c:pt idx="4">
                    <c:v>M</c:v>
                  </c:pt>
                  <c:pt idx="5">
                    <c:v>M</c:v>
                  </c:pt>
                  <c:pt idx="6">
                    <c:v>L</c:v>
                  </c:pt>
                  <c:pt idx="7">
                    <c:v>L</c:v>
                  </c:pt>
                  <c:pt idx="8">
                    <c:v>L</c:v>
                  </c:pt>
                  <c:pt idx="9">
                    <c:v>L</c:v>
                  </c:pt>
                </c15:dlblRangeCache>
              </c15:datalabelsRange>
            </c:ext>
            <c:ext xmlns:c16="http://schemas.microsoft.com/office/drawing/2014/chart" uri="{C3380CC4-5D6E-409C-BE32-E72D297353CC}">
              <c16:uniqueId val="{0000000A-3165-4F22-B901-5251A3B5481C}"/>
            </c:ext>
          </c:extLst>
        </c:ser>
        <c:ser>
          <c:idx val="1"/>
          <c:order val="1"/>
          <c:tx>
            <c:v>Prediction Data Point</c:v>
          </c:tx>
          <c:spPr>
            <a:ln w="25400" cap="rnd">
              <a:noFill/>
              <a:round/>
            </a:ln>
            <a:effectLst/>
          </c:spPr>
          <c:marker>
            <c:symbol val="diamond"/>
            <c:size val="5"/>
            <c:spPr>
              <a:solidFill>
                <a:srgbClr val="FF0000">
                  <a:alpha val="98000"/>
                </a:srgbClr>
              </a:solidFill>
              <a:ln w="12700">
                <a:solidFill>
                  <a:srgbClr val="FF0000"/>
                </a:solidFill>
                <a:prstDash val="solid"/>
              </a:ln>
              <a:effectLst/>
            </c:spPr>
          </c:marker>
          <c:dLbls>
            <c:dLbl>
              <c:idx val="0"/>
              <c:layout>
                <c:manualLayout>
                  <c:x val="-0.11107396024862046"/>
                  <c:y val="-0.11173537131387988"/>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65-4F22-B901-5251A3B548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'[2]Question 3'!$A$21</c:f>
              <c:numCache>
                <c:formatCode>General</c:formatCode>
                <c:ptCount val="1"/>
                <c:pt idx="0">
                  <c:v>69</c:v>
                </c:pt>
              </c:numCache>
            </c:numRef>
          </c:xVal>
          <c:yVal>
            <c:numRef>
              <c:f>'[2]Question 3'!$B$21</c:f>
              <c:numCache>
                <c:formatCode>General</c:formatCode>
                <c:ptCount val="1"/>
                <c:pt idx="0">
                  <c:v>170</c:v>
                </c:pt>
              </c:numCache>
            </c:numRef>
          </c:yVal>
          <c:smooth val="0"/>
          <c:extLst>
            <c:ext xmlns:c16="http://schemas.microsoft.com/office/drawing/2014/chart" uri="{C3380CC4-5D6E-409C-BE32-E72D297353CC}">
              <c16:uniqueId val="{0000000C-3165-4F22-B901-5251A3B5481C}"/>
            </c:ext>
          </c:extLst>
        </c:ser>
        <c:dLbls>
          <c:dLblPos val="t"/>
          <c:showLegendKey val="0"/>
          <c:showVal val="1"/>
          <c:showCatName val="0"/>
          <c:showSerName val="0"/>
          <c:showPercent val="0"/>
          <c:showBubbleSize val="0"/>
        </c:dLbls>
        <c:axId val="1221894159"/>
        <c:axId val="1221897039"/>
      </c:scatterChart>
      <c:valAx>
        <c:axId val="1221894159"/>
        <c:scaling>
          <c:orientation val="minMax"/>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Weight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97039"/>
        <c:crosses val="autoZero"/>
        <c:crossBetween val="midCat"/>
      </c:valAx>
      <c:valAx>
        <c:axId val="122189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894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13</xdr:col>
      <xdr:colOff>0</xdr:colOff>
      <xdr:row>2</xdr:row>
      <xdr:rowOff>0</xdr:rowOff>
    </xdr:to>
    <xdr:sp macro="" textlink="">
      <xdr:nvSpPr>
        <xdr:cNvPr id="2" name="TextBox 1">
          <a:extLst>
            <a:ext uri="{FF2B5EF4-FFF2-40B4-BE49-F238E27FC236}">
              <a16:creationId xmlns:a16="http://schemas.microsoft.com/office/drawing/2014/main" id="{64845653-8CD5-437A-9106-1BDC266156AE}"/>
            </a:ext>
          </a:extLst>
        </xdr:cNvPr>
        <xdr:cNvSpPr txBox="1"/>
      </xdr:nvSpPr>
      <xdr:spPr>
        <a:xfrm>
          <a:off x="0" y="1"/>
          <a:ext cx="12035118"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baseline="0"/>
            <a:t>L</a:t>
          </a:r>
          <a:r>
            <a:rPr lang="en-ZA" sz="1600" b="1" i="0"/>
            <a:t>inear Regression</a:t>
          </a:r>
        </a:p>
      </xdr:txBody>
    </xdr:sp>
    <xdr:clientData/>
  </xdr:twoCellAnchor>
  <xdr:oneCellAnchor>
    <xdr:from>
      <xdr:col>3</xdr:col>
      <xdr:colOff>712176</xdr:colOff>
      <xdr:row>24</xdr:row>
      <xdr:rowOff>173186</xdr:rowOff>
    </xdr:from>
    <xdr:ext cx="6549236" cy="58881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CF7FAC44-FF0F-4E13-A26E-B9B600283CAA}"/>
                </a:ext>
              </a:extLst>
            </xdr:cNvPr>
            <xdr:cNvSpPr txBox="1"/>
          </xdr:nvSpPr>
          <xdr:spPr>
            <a:xfrm>
              <a:off x="3782588" y="4621921"/>
              <a:ext cx="6549236" cy="588814"/>
            </a:xfrm>
            <a:prstGeom prst="rect">
              <a:avLst/>
            </a:prstGeom>
            <a:solidFill>
              <a:schemeClr val="accent4">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𝑟</m:t>
                    </m:r>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𝑖</m:t>
                                </m:r>
                                <m:r>
                                  <a:rPr lang="en-US" sz="1100" b="0" i="1">
                                    <a:latin typeface="Cambria Math" panose="02040503050406030204" pitchFamily="18" charset="0"/>
                                  </a:rPr>
                                  <m:t> </m:t>
                                </m:r>
                              </m:sub>
                            </m:sSub>
                            <m:r>
                              <a:rPr lang="en-US" sz="1100" b="0" i="1">
                                <a:latin typeface="Cambria Math" panose="02040503050406030204" pitchFamily="18" charset="0"/>
                              </a:rPr>
                              <m:t>−</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𝑦</m:t>
                                </m:r>
                              </m:e>
                            </m:acc>
                            <m:r>
                              <a:rPr lang="en-US" sz="1100" b="0" i="1">
                                <a:latin typeface="Cambria Math" panose="02040503050406030204" pitchFamily="18" charset="0"/>
                              </a:rPr>
                              <m:t>)</m:t>
                            </m:r>
                          </m:e>
                        </m:nary>
                      </m:num>
                      <m:den>
                        <m:rad>
                          <m:radPr>
                            <m:degHide m:val="on"/>
                            <m:ctrlPr>
                              <a:rPr lang="en-US" sz="1100" b="0" i="1">
                                <a:latin typeface="Cambria Math" panose="02040503050406030204" pitchFamily="18" charset="0"/>
                              </a:rPr>
                            </m:ctrlPr>
                          </m:radPr>
                          <m:deg/>
                          <m:e>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e>
                            </m:nary>
                          </m:e>
                        </m:rad>
                        <m:rad>
                          <m:radPr>
                            <m:degHide m:val="on"/>
                            <m:ctrlPr>
                              <a:rPr lang="en-US" sz="1100" b="0" i="1">
                                <a:latin typeface="Cambria Math" panose="02040503050406030204" pitchFamily="18" charset="0"/>
                              </a:rPr>
                            </m:ctrlPr>
                          </m:radPr>
                          <m:deg/>
                          <m:e>
                            <m:nary>
                              <m:naryPr>
                                <m:chr m:val="∑"/>
                                <m:subHide m:val="on"/>
                                <m:supHide m:val="on"/>
                                <m:ctrlPr>
                                  <a:rPr lang="en-US" sz="1100" b="0" i="1">
                                    <a:latin typeface="Cambria Math" panose="02040503050406030204" pitchFamily="18" charset="0"/>
                                  </a:rPr>
                                </m:ctrlPr>
                              </m:naryPr>
                              <m:sub/>
                              <m:sup/>
                              <m:e>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𝑦</m:t>
                                        </m:r>
                                      </m:e>
                                    </m:acc>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e>
                            </m:nary>
                          </m:e>
                        </m:rad>
                      </m:den>
                    </m:f>
                  </m:oMath>
                </m:oMathPara>
              </a14:m>
              <a:endParaRPr lang="en-ZA" sz="1100"/>
            </a:p>
          </xdr:txBody>
        </xdr:sp>
      </mc:Choice>
      <mc:Fallback xmlns="">
        <xdr:sp macro="" textlink="">
          <xdr:nvSpPr>
            <xdr:cNvPr id="3" name="TextBox 2">
              <a:extLst>
                <a:ext uri="{FF2B5EF4-FFF2-40B4-BE49-F238E27FC236}">
                  <a16:creationId xmlns:a16="http://schemas.microsoft.com/office/drawing/2014/main" id="{CF7FAC44-FF0F-4E13-A26E-B9B600283CAA}"/>
                </a:ext>
              </a:extLst>
            </xdr:cNvPr>
            <xdr:cNvSpPr txBox="1"/>
          </xdr:nvSpPr>
          <xdr:spPr>
            <a:xfrm>
              <a:off x="3782588" y="4621921"/>
              <a:ext cx="6549236" cy="588814"/>
            </a:xfrm>
            <a:prstGeom prst="rect">
              <a:avLst/>
            </a:prstGeom>
            <a:solidFill>
              <a:schemeClr val="accent4">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100" b="0" i="0">
                  <a:latin typeface="Cambria Math" panose="02040503050406030204" pitchFamily="18" charset="0"/>
                </a:rPr>
                <a:t>𝑟=  (∑▒〖(𝑥_𝑖−𝑥 ̅)(𝑦_(𝑖 )−𝑦 ̅)〗)/(√(∑▒〖</a:t>
              </a:r>
              <a:r>
                <a:rPr lang="en-US" sz="1100" b="0" i="0">
                  <a:solidFill>
                    <a:schemeClr val="tx1"/>
                  </a:solidFill>
                  <a:effectLst/>
                  <a:latin typeface="Cambria Math" panose="02040503050406030204" pitchFamily="18" charset="0"/>
                  <a:ea typeface="+mn-ea"/>
                  <a:cs typeface="+mn-cs"/>
                </a:rPr>
                <a:t>(𝑥_𝑖−𝑥 ̅)〗^</a:t>
              </a:r>
              <a:r>
                <a:rPr lang="en-US" sz="1100" b="0" i="0">
                  <a:latin typeface="Cambria Math" panose="02040503050406030204" pitchFamily="18" charset="0"/>
                </a:rPr>
                <a:t>2 ) √(∑▒〖</a:t>
              </a:r>
              <a:r>
                <a:rPr lang="en-US" sz="1100" b="0" i="0">
                  <a:solidFill>
                    <a:schemeClr val="tx1"/>
                  </a:solidFill>
                  <a:effectLst/>
                  <a:latin typeface="Cambria Math" panose="02040503050406030204" pitchFamily="18" charset="0"/>
                  <a:ea typeface="+mn-ea"/>
                  <a:cs typeface="+mn-cs"/>
                </a:rPr>
                <a:t>(𝑦_(𝑖 )−𝑦 ̅)〗^</a:t>
              </a:r>
              <a:r>
                <a:rPr lang="en-US" sz="1100" b="0" i="0">
                  <a:latin typeface="Cambria Math" panose="02040503050406030204" pitchFamily="18" charset="0"/>
                </a:rPr>
                <a:t>2 ))</a:t>
              </a:r>
              <a:endParaRPr lang="en-ZA" sz="1100"/>
            </a:p>
          </xdr:txBody>
        </xdr:sp>
      </mc:Fallback>
    </mc:AlternateContent>
    <xdr:clientData/>
  </xdr:oneCellAnchor>
  <xdr:twoCellAnchor>
    <xdr:from>
      <xdr:col>4</xdr:col>
      <xdr:colOff>0</xdr:colOff>
      <xdr:row>30</xdr:row>
      <xdr:rowOff>0</xdr:rowOff>
    </xdr:from>
    <xdr:to>
      <xdr:col>11</xdr:col>
      <xdr:colOff>0</xdr:colOff>
      <xdr:row>43</xdr:row>
      <xdr:rowOff>0</xdr:rowOff>
    </xdr:to>
    <xdr:graphicFrame macro="">
      <xdr:nvGraphicFramePr>
        <xdr:cNvPr id="6" name="Chart 5">
          <a:extLst>
            <a:ext uri="{FF2B5EF4-FFF2-40B4-BE49-F238E27FC236}">
              <a16:creationId xmlns:a16="http://schemas.microsoft.com/office/drawing/2014/main" id="{B76D903D-AD82-C597-43CF-B0B7DFF6F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44</xdr:row>
      <xdr:rowOff>0</xdr:rowOff>
    </xdr:from>
    <xdr:to>
      <xdr:col>11</xdr:col>
      <xdr:colOff>0</xdr:colOff>
      <xdr:row>51</xdr:row>
      <xdr:rowOff>0</xdr:rowOff>
    </xdr:to>
    <xdr:sp macro="" textlink="">
      <xdr:nvSpPr>
        <xdr:cNvPr id="7" name="TextBox 6">
          <a:extLst>
            <a:ext uri="{FF2B5EF4-FFF2-40B4-BE49-F238E27FC236}">
              <a16:creationId xmlns:a16="http://schemas.microsoft.com/office/drawing/2014/main" id="{6134FC04-6C9A-4FFF-A2DB-BA7D239FF2BC}"/>
            </a:ext>
            <a:ext uri="{147F2762-F138-4A5C-976F-8EAC2B608ADB}">
              <a16:predDERef xmlns:a16="http://schemas.microsoft.com/office/drawing/2014/main" pred="{3151578D-79F8-4813-9780-EC3D135985AA}"/>
            </a:ext>
          </a:extLst>
        </xdr:cNvPr>
        <xdr:cNvSpPr txBox="1"/>
      </xdr:nvSpPr>
      <xdr:spPr>
        <a:xfrm>
          <a:off x="3787588" y="8258735"/>
          <a:ext cx="6544236" cy="1333500"/>
        </a:xfrm>
        <a:prstGeom prst="rect">
          <a:avLst/>
        </a:prstGeom>
        <a:solidFill>
          <a:schemeClr val="accent1">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Interpretation:</a:t>
          </a:r>
        </a:p>
        <a:p>
          <a:pPr marL="0" indent="0" algn="l"/>
          <a:endParaRPr lang="en-US" sz="1100" b="1" i="0" u="none" strike="noStrike">
            <a:solidFill>
              <a:srgbClr val="000000"/>
            </a:solidFill>
            <a:latin typeface="Aptos Narrow" panose="020B0004020202020204" pitchFamily="34" charset="0"/>
          </a:endParaRPr>
        </a:p>
        <a:p>
          <a:pPr marL="0" indent="0" algn="l"/>
          <a:r>
            <a:rPr lang="en-US" sz="1100" b="0" i="0" u="none" strike="noStrike">
              <a:solidFill>
                <a:srgbClr val="000000"/>
              </a:solidFill>
              <a:latin typeface="Aptos Narrow" panose="020B0004020202020204" pitchFamily="34" charset="0"/>
            </a:rPr>
            <a:t>A</a:t>
          </a:r>
          <a:r>
            <a:rPr lang="en-US" sz="1100" b="0" i="0" u="none" strike="noStrike" baseline="0">
              <a:solidFill>
                <a:srgbClr val="000000"/>
              </a:solidFill>
              <a:latin typeface="Aptos Narrow" panose="020B0004020202020204" pitchFamily="34" charset="0"/>
            </a:rPr>
            <a:t> coefficient of </a:t>
          </a:r>
          <a:r>
            <a:rPr lang="en-US" sz="1100" b="1" i="0" u="none" strike="noStrike" baseline="0">
              <a:solidFill>
                <a:srgbClr val="000000"/>
              </a:solidFill>
              <a:latin typeface="Aptos Narrow" panose="020B0004020202020204" pitchFamily="34" charset="0"/>
            </a:rPr>
            <a:t>0,26 suggests a weak positive relationship between Preparation Exams Taken and Hours Studied</a:t>
          </a:r>
          <a:r>
            <a:rPr lang="en-US" sz="1100" b="0" i="0" u="none" strike="noStrike" baseline="0">
              <a:solidFill>
                <a:srgbClr val="000000"/>
              </a:solidFill>
              <a:latin typeface="Aptos Narrow" panose="020B0004020202020204" pitchFamily="34" charset="0"/>
            </a:rPr>
            <a:t>. </a:t>
          </a:r>
          <a:r>
            <a:rPr lang="en-ZA"/>
            <a:t>This means that</a:t>
          </a:r>
          <a:r>
            <a:rPr lang="en-ZA" b="0"/>
            <a:t> as the number of hours studied increases, the number of preparation exams taken tends to increase slightly as well, but the relationship is weak. While there is a </a:t>
          </a:r>
          <a:r>
            <a:rPr lang="en-ZA"/>
            <a:t>general upward trend, other factors likely influence the number of exams taken, and the data points are widely scattered around the trend</a:t>
          </a:r>
          <a:r>
            <a:rPr lang="en-ZA" baseline="0"/>
            <a:t> as seen in </a:t>
          </a:r>
          <a:r>
            <a:rPr lang="en-ZA" i="1" baseline="0"/>
            <a:t>Figure 1. </a:t>
          </a:r>
          <a:r>
            <a:rPr lang="en-US" i="1">
              <a:effectLst/>
            </a:rPr>
            <a:t>Prep Exams Taken vs Hours Studying.</a:t>
          </a:r>
          <a:endParaRPr lang="en-US" sz="1100" b="0" i="1" u="none" strike="noStrike">
            <a:solidFill>
              <a:srgbClr val="000000"/>
            </a:solidFill>
            <a:latin typeface="Aptos Narrow" panose="020B0004020202020204" pitchFamily="34" charset="0"/>
          </a:endParaRPr>
        </a:p>
      </xdr:txBody>
    </xdr:sp>
    <xdr:clientData/>
  </xdr:twoCellAnchor>
  <xdr:oneCellAnchor>
    <xdr:from>
      <xdr:col>4</xdr:col>
      <xdr:colOff>0</xdr:colOff>
      <xdr:row>57</xdr:row>
      <xdr:rowOff>1</xdr:rowOff>
    </xdr:from>
    <xdr:ext cx="6544236" cy="380999"/>
    <xdr:sp macro="" textlink="">
      <xdr:nvSpPr>
        <xdr:cNvPr id="8" name="TextBox 7">
          <a:extLst>
            <a:ext uri="{FF2B5EF4-FFF2-40B4-BE49-F238E27FC236}">
              <a16:creationId xmlns:a16="http://schemas.microsoft.com/office/drawing/2014/main" id="{6A25ADBE-EE06-4668-8BCA-4A1DB21E4F82}"/>
            </a:ext>
          </a:extLst>
        </xdr:cNvPr>
        <xdr:cNvSpPr txBox="1"/>
      </xdr:nvSpPr>
      <xdr:spPr>
        <a:xfrm>
          <a:off x="3787588" y="10735236"/>
          <a:ext cx="6544236" cy="380999"/>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ZA" sz="1100" i="1" baseline="0"/>
            <a:t>Mark</a:t>
          </a:r>
          <a:r>
            <a:rPr lang="en-ZA" sz="1100" baseline="-25000"/>
            <a:t>i</a:t>
          </a:r>
          <a:r>
            <a:rPr lang="en-ZA" sz="1100"/>
            <a:t> = </a:t>
          </a:r>
          <a:r>
            <a:rPr lang="en-ZA" sz="1100" b="0" i="0" u="none" strike="noStrike">
              <a:solidFill>
                <a:schemeClr val="tx1"/>
              </a:solidFill>
              <a:effectLst/>
              <a:latin typeface="+mn-lt"/>
              <a:ea typeface="+mn-ea"/>
              <a:cs typeface="+mn-cs"/>
            </a:rPr>
            <a:t>68,5550926239747</a:t>
          </a:r>
          <a:r>
            <a:rPr lang="en-ZA"/>
            <a:t>  </a:t>
          </a:r>
          <a:r>
            <a:rPr lang="en-US" sz="1100"/>
            <a:t>+ </a:t>
          </a:r>
          <a:r>
            <a:rPr lang="en-ZA" sz="1100" b="0" i="0" u="none" strike="noStrike">
              <a:solidFill>
                <a:schemeClr val="tx1"/>
              </a:solidFill>
              <a:effectLst/>
              <a:latin typeface="+mn-lt"/>
              <a:ea typeface="+mn-ea"/>
              <a:cs typeface="+mn-cs"/>
            </a:rPr>
            <a:t>3,637832028</a:t>
          </a:r>
          <a:r>
            <a:rPr lang="en-ZA"/>
            <a:t>   </a:t>
          </a:r>
          <a:r>
            <a:rPr lang="el-GR"/>
            <a:t> </a:t>
          </a:r>
          <a:r>
            <a:rPr lang="en-US"/>
            <a:t>* </a:t>
          </a:r>
          <a:r>
            <a:rPr lang="en-US" i="1"/>
            <a:t>Hours</a:t>
          </a:r>
          <a:r>
            <a:rPr lang="en-US" i="1" baseline="0"/>
            <a:t>_studying</a:t>
          </a:r>
          <a:r>
            <a:rPr lang="en-US" baseline="-25000"/>
            <a:t>i </a:t>
          </a:r>
          <a:r>
            <a:rPr lang="en-US" baseline="30000"/>
            <a:t> </a:t>
          </a:r>
          <a:r>
            <a:rPr lang="en-US" baseline="0"/>
            <a:t>+ </a:t>
          </a:r>
          <a:r>
            <a:rPr lang="en-ZA" sz="1100" b="0" i="0" u="none" strike="noStrike">
              <a:solidFill>
                <a:schemeClr val="tx1"/>
              </a:solidFill>
              <a:effectLst/>
              <a:latin typeface="+mn-lt"/>
              <a:ea typeface="+mn-ea"/>
              <a:cs typeface="+mn-cs"/>
            </a:rPr>
            <a:t>0,798413336</a:t>
          </a:r>
          <a:r>
            <a:rPr lang="en-ZA"/>
            <a:t>   * </a:t>
          </a:r>
          <a:r>
            <a:rPr lang="en-ZA" i="1"/>
            <a:t>Preparation</a:t>
          </a:r>
          <a:r>
            <a:rPr lang="en-ZA" i="1" baseline="0"/>
            <a:t>_exams_taken</a:t>
          </a:r>
          <a:r>
            <a:rPr lang="en-ZA" i="1" baseline="-25000"/>
            <a:t>i</a:t>
          </a:r>
          <a:endParaRPr lang="en-ZA" sz="1100" baseline="0"/>
        </a:p>
      </xdr:txBody>
    </xdr:sp>
    <xdr:clientData/>
  </xdr:oneCellAnchor>
  <xdr:oneCellAnchor>
    <xdr:from>
      <xdr:col>4</xdr:col>
      <xdr:colOff>0</xdr:colOff>
      <xdr:row>63</xdr:row>
      <xdr:rowOff>0</xdr:rowOff>
    </xdr:from>
    <xdr:ext cx="6544235" cy="1524000"/>
    <xdr:sp macro="" textlink="">
      <xdr:nvSpPr>
        <xdr:cNvPr id="9" name="TextBox 8">
          <a:extLst>
            <a:ext uri="{FF2B5EF4-FFF2-40B4-BE49-F238E27FC236}">
              <a16:creationId xmlns:a16="http://schemas.microsoft.com/office/drawing/2014/main" id="{16E48FF6-6C2C-44EA-B91F-BA6D7AD16973}"/>
            </a:ext>
          </a:extLst>
        </xdr:cNvPr>
        <xdr:cNvSpPr txBox="1"/>
      </xdr:nvSpPr>
      <xdr:spPr>
        <a:xfrm>
          <a:off x="3787588" y="11878235"/>
          <a:ext cx="6544235" cy="1524000"/>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200" b="1"/>
            <a:t>Interpretation:</a:t>
          </a:r>
        </a:p>
        <a:p>
          <a:endParaRPr lang="en-ZA" sz="1200" b="1"/>
        </a:p>
        <a:p>
          <a:r>
            <a:rPr lang="en-ZA"/>
            <a:t>A coefficient of determination of approximately </a:t>
          </a:r>
          <a:r>
            <a:rPr lang="en-ZA" b="1"/>
            <a:t>45.9%</a:t>
          </a:r>
          <a:r>
            <a:rPr lang="en-ZA"/>
            <a:t> indicates that the model explains </a:t>
          </a:r>
          <a:r>
            <a:rPr lang="en-ZA" b="0"/>
            <a:t>about 45.9% of the variation in students' marks</a:t>
          </a:r>
          <a:r>
            <a:rPr lang="en-ZA"/>
            <a:t> based on the number of hours studied and the number of preparation exams taken. This suggests a </a:t>
          </a:r>
          <a:r>
            <a:rPr lang="en-ZA" b="1"/>
            <a:t>moderate fit</a:t>
          </a:r>
          <a:r>
            <a:rPr lang="en-ZA"/>
            <a:t>, meaning that while these two variables are somewhat helpful in predicting marks, over half of the variation is due to other factors not included in the model. Therefore, the model captures part of the relationship but </a:t>
          </a:r>
          <a:r>
            <a:rPr lang="en-ZA" b="1"/>
            <a:t>does not fully explain student performance</a:t>
          </a:r>
          <a:r>
            <a:rPr lang="en-ZA"/>
            <a:t>, and additional predictors may be needed to improve accuracy.</a:t>
          </a:r>
          <a:endParaRPr lang="en-ZA" sz="1100"/>
        </a:p>
      </xdr:txBody>
    </xdr:sp>
    <xdr:clientData/>
  </xdr:oneCellAnchor>
  <xdr:twoCellAnchor>
    <xdr:from>
      <xdr:col>4</xdr:col>
      <xdr:colOff>0</xdr:colOff>
      <xdr:row>74</xdr:row>
      <xdr:rowOff>0</xdr:rowOff>
    </xdr:from>
    <xdr:to>
      <xdr:col>11</xdr:col>
      <xdr:colOff>0</xdr:colOff>
      <xdr:row>92</xdr:row>
      <xdr:rowOff>0</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98BF0BE-CC18-44C2-A61B-8F957ECDFE61}"/>
                </a:ext>
                <a:ext uri="{147F2762-F138-4A5C-976F-8EAC2B608ADB}">
                  <a16:predDERef xmlns:a16="http://schemas.microsoft.com/office/drawing/2014/main" pred="{3151578D-79F8-4813-9780-EC3D135985AA}"/>
                </a:ext>
              </a:extLst>
            </xdr:cNvPr>
            <xdr:cNvSpPr txBox="1"/>
          </xdr:nvSpPr>
          <xdr:spPr>
            <a:xfrm>
              <a:off x="3857625" y="14725650"/>
              <a:ext cx="6096000" cy="3429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not significant at a 5% level of significance. (i.e.,</a:t>
              </a:r>
              <a:r>
                <a:rPr lang="en-US" sz="1100" b="0" i="0" u="none" strike="noStrike" baseline="0">
                  <a:solidFill>
                    <a:srgbClr val="000000"/>
                  </a:solidFill>
                  <a:latin typeface="Aptos Narrow" panose="020B0004020202020204" pitchFamily="34" charset="0"/>
                </a:rPr>
                <a:t> all regression coefficients are equal to zero</a:t>
              </a:r>
              <a:r>
                <a:rPr lang="en-US" sz="1100" b="0" i="0" u="none" strike="noStrike">
                  <a:solidFill>
                    <a:srgbClr val="000000"/>
                  </a:solidFill>
                  <a:latin typeface="Aptos Narrow" panose="020B0004020202020204" pitchFamily="34" charset="0"/>
                </a:rPr>
                <a:t>).</a:t>
              </a: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signficant at a 5% level of significance. </a:t>
              </a:r>
              <a:r>
                <a:rPr lang="en-US" sz="1100" b="0" i="0">
                  <a:effectLst/>
                  <a:latin typeface="+mn-lt"/>
                  <a:ea typeface="+mn-ea"/>
                  <a:cs typeface="+mn-cs"/>
                </a:rPr>
                <a:t>(i.e.,</a:t>
              </a:r>
              <a:r>
                <a:rPr lang="en-US" sz="1100" b="0" i="0" baseline="0">
                  <a:effectLst/>
                  <a:latin typeface="+mn-lt"/>
                  <a:ea typeface="+mn-ea"/>
                  <a:cs typeface="+mn-cs"/>
                </a:rPr>
                <a:t> at least one regression coefficient is not equal to zero</a:t>
              </a:r>
              <a:r>
                <a:rPr lang="en-US" sz="1100" b="0" i="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Ftest Results (From</a:t>
              </a:r>
              <a:r>
                <a:rPr lang="en-US" sz="1200" b="1" i="0" u="none" strike="noStrike" baseline="0">
                  <a:solidFill>
                    <a:srgbClr val="000000"/>
                  </a:solidFill>
                  <a:latin typeface="Aptos Narrow" panose="020B0004020202020204" pitchFamily="34" charset="0"/>
                </a:rPr>
                <a:t> ANOVA)</a:t>
              </a:r>
              <a:endParaRPr lang="en-US" sz="12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F-statistic = </a:t>
              </a:r>
              <a:r>
                <a:rPr lang="en-ZA" sz="1100" b="0" i="0" u="none" strike="noStrike">
                  <a:effectLst/>
                  <a:latin typeface="+mn-lt"/>
                  <a:ea typeface="+mn-ea"/>
                  <a:cs typeface="+mn-cs"/>
                </a:rPr>
                <a:t>15,66965314</a:t>
              </a: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F-critical</a:t>
              </a:r>
              <a:r>
                <a:rPr lang="en-US" sz="1100" b="0" i="0" u="none" strike="noStrike" baseline="0">
                  <a:solidFill>
                    <a:srgbClr val="000000"/>
                  </a:solidFill>
                  <a:latin typeface="Aptos Narrow" panose="020B0004020202020204" pitchFamily="34" charset="0"/>
                </a:rPr>
                <a:t> using F.INV (</a:t>
              </a:r>
              <a14:m>
                <m:oMath xmlns:m="http://schemas.openxmlformats.org/officeDocument/2006/math">
                  <m:r>
                    <a:rPr lang="en-US" sz="1100" b="0" i="1" baseline="0">
                      <a:effectLst/>
                      <a:latin typeface="Cambria Math" panose="02040503050406030204" pitchFamily="18" charset="0"/>
                      <a:ea typeface="+mn-ea"/>
                      <a:cs typeface="+mn-cs"/>
                    </a:rPr>
                    <m:t>𝛼</m:t>
                  </m:r>
                  <m:r>
                    <a:rPr lang="en-ZA" sz="1100" b="0" i="1" baseline="0">
                      <a:effectLst/>
                      <a:latin typeface="Cambria Math" panose="02040503050406030204" pitchFamily="18" charset="0"/>
                      <a:ea typeface="+mn-ea"/>
                      <a:cs typeface="+mn-cs"/>
                    </a:rPr>
                    <m:t>=0,05</m:t>
                  </m:r>
                </m:oMath>
              </a14:m>
              <a:r>
                <a:rPr lang="en-US" sz="1100" b="0" i="0" u="none" strike="noStrike" baseline="0">
                  <a:solidFill>
                    <a:srgbClr val="000000"/>
                  </a:solidFill>
                  <a:latin typeface="Aptos Narrow" panose="020B0004020202020204" pitchFamily="34" charset="0"/>
                </a:rPr>
                <a:t>, df1 = 2, df2 = 37</a:t>
              </a:r>
              <a:r>
                <a:rPr lang="en-ZA" sz="1100" b="0" i="0" u="none" strike="noStrike" baseline="0">
                  <a:solidFill>
                    <a:srgbClr val="000000"/>
                  </a:solidFill>
                  <a:latin typeface="Aptos Narrow" panose="020B0004020202020204" pitchFamily="34" charset="0"/>
                  <a:ea typeface="Cambria Math" panose="02040503050406030204" pitchFamily="18" charset="0"/>
                </a:rPr>
                <a:t>) = </a:t>
              </a:r>
              <a:r>
                <a:rPr lang="en-US" sz="1100" b="0" i="0" u="none" strike="noStrike" baseline="0">
                  <a:solidFill>
                    <a:srgbClr val="000000"/>
                  </a:solidFill>
                  <a:latin typeface="Aptos Narrow" panose="020B0004020202020204" pitchFamily="34" charset="0"/>
                  <a:ea typeface="Cambria Math" panose="02040503050406030204" pitchFamily="18" charset="0"/>
                </a:rPr>
                <a:t>3,25</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r>
                <a:rPr lang="en-US" sz="1100" b="0" i="0">
                  <a:effectLst/>
                  <a:latin typeface="+mn-lt"/>
                  <a:ea typeface="+mn-ea"/>
                  <a:cs typeface="+mn-cs"/>
                </a:rPr>
                <a:t>If</a:t>
              </a:r>
              <a:r>
                <a:rPr lang="en-US" sz="1100" b="0" i="0" baseline="0">
                  <a:effectLst/>
                  <a:latin typeface="+mn-lt"/>
                  <a:ea typeface="+mn-ea"/>
                  <a:cs typeface="+mn-cs"/>
                </a:rPr>
                <a:t> F-statistic &gt; F-critical, reject </a:t>
              </a:r>
              <a14:m>
                <m:oMath xmlns:m="http://schemas.openxmlformats.org/officeDocument/2006/math">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oMath>
              </a14:m>
              <a:r>
                <a:rPr lang="en-US" sz="1100" b="0" i="0">
                  <a:effectLst/>
                  <a:latin typeface="+mn-lt"/>
                  <a:ea typeface="+mn-ea"/>
                  <a:cs typeface="+mn-cs"/>
                </a:rPr>
                <a:t>.</a:t>
              </a:r>
            </a:p>
            <a:p>
              <a:r>
                <a:rPr lang="en-US" sz="1100" b="0" i="0">
                  <a:effectLst/>
                  <a:latin typeface="+mn-lt"/>
                  <a:ea typeface="+mn-ea"/>
                  <a:cs typeface="+mn-cs"/>
                </a:rPr>
                <a:t>15,67 &gt; 3,25</a:t>
              </a:r>
              <a:endParaRPr lang="en-ZA">
                <a:effectLst/>
              </a:endParaRPr>
            </a:p>
            <a:p>
              <a:pPr marL="0" indent="0" algn="l"/>
              <a:r>
                <a:rPr lang="en-US" sz="1100" b="0" i="0" u="none" strike="noStrike" baseline="0">
                  <a:solidFill>
                    <a:srgbClr val="000000"/>
                  </a:solidFill>
                  <a:latin typeface="Aptos Narrow" panose="020B0004020202020204" pitchFamily="34" charset="0"/>
                </a:rPr>
                <a:t>,therefore we reject the null hypothesis.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a:t>The model is </a:t>
              </a:r>
              <a:r>
                <a:rPr lang="en-ZA" b="1"/>
                <a:t>statistically significant</a:t>
              </a:r>
              <a:r>
                <a:rPr lang="en-ZA"/>
                <a:t> at the 5% significance level, meaning that at least one of the predictors in the model has a significant relationship with the dependent variable.</a:t>
              </a:r>
              <a:endParaRPr lang="en-US" sz="1100" b="0" i="0" u="none" strike="noStrike">
                <a:solidFill>
                  <a:srgbClr val="000000"/>
                </a:solidFill>
                <a:latin typeface="Aptos Narrow" panose="020B0004020202020204" pitchFamily="34" charset="0"/>
              </a:endParaRPr>
            </a:p>
          </xdr:txBody>
        </xdr:sp>
      </mc:Choice>
      <mc:Fallback xmlns="">
        <xdr:sp macro="" textlink="">
          <xdr:nvSpPr>
            <xdr:cNvPr id="10" name="TextBox 9">
              <a:extLst>
                <a:ext uri="{FF2B5EF4-FFF2-40B4-BE49-F238E27FC236}">
                  <a16:creationId xmlns:a16="http://schemas.microsoft.com/office/drawing/2014/main" id="{C98BF0BE-CC18-44C2-A61B-8F957ECDFE61}"/>
                </a:ext>
                <a:ext uri="{147F2762-F138-4A5C-976F-8EAC2B608ADB}">
                  <a16:predDERef xmlns:a16="http://schemas.microsoft.com/office/drawing/2014/main" pred="{3151578D-79F8-4813-9780-EC3D135985AA}"/>
                </a:ext>
              </a:extLst>
            </xdr:cNvPr>
            <xdr:cNvSpPr txBox="1"/>
          </xdr:nvSpPr>
          <xdr:spPr>
            <a:xfrm>
              <a:off x="3857625" y="14725650"/>
              <a:ext cx="6096000" cy="3429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not significant at a 5% level of significance. (i.e.,</a:t>
              </a:r>
              <a:r>
                <a:rPr lang="en-US" sz="1100" b="0" i="0" u="none" strike="noStrike" baseline="0">
                  <a:solidFill>
                    <a:srgbClr val="000000"/>
                  </a:solidFill>
                  <a:latin typeface="Aptos Narrow" panose="020B0004020202020204" pitchFamily="34" charset="0"/>
                </a:rPr>
                <a:t> all regression coefficients are equal to zero</a:t>
              </a:r>
              <a:r>
                <a:rPr lang="en-US" sz="1100" b="0" i="0" u="none" strike="noStrike">
                  <a:solidFill>
                    <a:srgbClr val="000000"/>
                  </a:solidFill>
                  <a:latin typeface="Aptos Narrow" panose="020B0004020202020204" pitchFamily="34" charset="0"/>
                </a:rPr>
                <a:t>).</a:t>
              </a: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US" sz="1100" b="0" i="0" u="none" strike="noStrike">
                  <a:solidFill>
                    <a:srgbClr val="000000"/>
                  </a:solidFill>
                  <a:latin typeface="Aptos Narrow" panose="020B0004020202020204" pitchFamily="34" charset="0"/>
                </a:rPr>
                <a:t>The model is signficant at a 5% level of significance. </a:t>
              </a:r>
              <a:r>
                <a:rPr lang="en-US" sz="1100" b="0" i="0">
                  <a:effectLst/>
                  <a:latin typeface="+mn-lt"/>
                  <a:ea typeface="+mn-ea"/>
                  <a:cs typeface="+mn-cs"/>
                </a:rPr>
                <a:t>(i.e.,</a:t>
              </a:r>
              <a:r>
                <a:rPr lang="en-US" sz="1100" b="0" i="0" baseline="0">
                  <a:effectLst/>
                  <a:latin typeface="+mn-lt"/>
                  <a:ea typeface="+mn-ea"/>
                  <a:cs typeface="+mn-cs"/>
                </a:rPr>
                <a:t> at least one regression coefficient is not equal to zero</a:t>
              </a:r>
              <a:r>
                <a:rPr lang="en-US" sz="1100" b="0" i="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Ftest Results (From</a:t>
              </a:r>
              <a:r>
                <a:rPr lang="en-US" sz="1200" b="1" i="0" u="none" strike="noStrike" baseline="0">
                  <a:solidFill>
                    <a:srgbClr val="000000"/>
                  </a:solidFill>
                  <a:latin typeface="Aptos Narrow" panose="020B0004020202020204" pitchFamily="34" charset="0"/>
                </a:rPr>
                <a:t> ANOVA)</a:t>
              </a:r>
              <a:endParaRPr lang="en-US" sz="12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F-statistic = </a:t>
              </a:r>
              <a:r>
                <a:rPr lang="en-ZA" sz="1100" b="0" i="0" u="none" strike="noStrike">
                  <a:effectLst/>
                  <a:latin typeface="+mn-lt"/>
                  <a:ea typeface="+mn-ea"/>
                  <a:cs typeface="+mn-cs"/>
                </a:rPr>
                <a:t>15,66965314</a:t>
              </a:r>
            </a:p>
            <a:p>
              <a:pPr marL="171450" indent="-171450" algn="l">
                <a:buFont typeface="Arial" panose="020B0604020202020204" pitchFamily="34" charset="0"/>
                <a:buChar char="•"/>
              </a:pPr>
              <a:r>
                <a:rPr lang="en-US" sz="1100" b="0" i="0" u="none" strike="noStrike">
                  <a:solidFill>
                    <a:srgbClr val="000000"/>
                  </a:solidFill>
                  <a:latin typeface="Aptos Narrow" panose="020B0004020202020204" pitchFamily="34" charset="0"/>
                </a:rPr>
                <a:t>F-critical</a:t>
              </a:r>
              <a:r>
                <a:rPr lang="en-US" sz="1100" b="0" i="0" u="none" strike="noStrike" baseline="0">
                  <a:solidFill>
                    <a:srgbClr val="000000"/>
                  </a:solidFill>
                  <a:latin typeface="Aptos Narrow" panose="020B0004020202020204" pitchFamily="34" charset="0"/>
                </a:rPr>
                <a:t> using F.INV (</a:t>
              </a:r>
              <a:r>
                <a:rPr lang="en-US" sz="1100" b="0" i="0" baseline="0">
                  <a:effectLst/>
                  <a:latin typeface="Cambria Math" panose="02040503050406030204" pitchFamily="18" charset="0"/>
                  <a:ea typeface="+mn-ea"/>
                  <a:cs typeface="+mn-cs"/>
                </a:rPr>
                <a:t>𝛼</a:t>
              </a:r>
              <a:r>
                <a:rPr lang="en-ZA" sz="1100" b="0" i="0" baseline="0">
                  <a:effectLst/>
                  <a:latin typeface="Cambria Math" panose="02040503050406030204" pitchFamily="18" charset="0"/>
                  <a:ea typeface="+mn-ea"/>
                  <a:cs typeface="+mn-cs"/>
                </a:rPr>
                <a:t>=0,05</a:t>
              </a:r>
              <a:r>
                <a:rPr lang="en-US" sz="1100" b="0" i="0" u="none" strike="noStrike" baseline="0">
                  <a:solidFill>
                    <a:srgbClr val="000000"/>
                  </a:solidFill>
                  <a:latin typeface="Aptos Narrow" panose="020B0004020202020204" pitchFamily="34" charset="0"/>
                </a:rPr>
                <a:t>, df1 = 2, df2 = 37</a:t>
              </a:r>
              <a:r>
                <a:rPr lang="en-ZA" sz="1100" b="0" i="0" u="none" strike="noStrike" baseline="0">
                  <a:solidFill>
                    <a:srgbClr val="000000"/>
                  </a:solidFill>
                  <a:latin typeface="Aptos Narrow" panose="020B0004020202020204" pitchFamily="34" charset="0"/>
                  <a:ea typeface="Cambria Math" panose="02040503050406030204" pitchFamily="18" charset="0"/>
                </a:rPr>
                <a:t>) = </a:t>
              </a:r>
              <a:r>
                <a:rPr lang="en-US" sz="1100" b="0" i="0" u="none" strike="noStrike" baseline="0">
                  <a:solidFill>
                    <a:srgbClr val="000000"/>
                  </a:solidFill>
                  <a:latin typeface="Aptos Narrow" panose="020B0004020202020204" pitchFamily="34" charset="0"/>
                  <a:ea typeface="Cambria Math" panose="02040503050406030204" pitchFamily="18" charset="0"/>
                </a:rPr>
                <a:t>3,25</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r>
                <a:rPr lang="en-US" sz="1100" b="0" i="0">
                  <a:effectLst/>
                  <a:latin typeface="+mn-lt"/>
                  <a:ea typeface="+mn-ea"/>
                  <a:cs typeface="+mn-cs"/>
                </a:rPr>
                <a:t>If</a:t>
              </a:r>
              <a:r>
                <a:rPr lang="en-US" sz="1100" b="0" i="0" baseline="0">
                  <a:effectLst/>
                  <a:latin typeface="+mn-lt"/>
                  <a:ea typeface="+mn-ea"/>
                  <a:cs typeface="+mn-cs"/>
                </a:rPr>
                <a:t> F-statistic &gt; F-critical, reject </a:t>
              </a:r>
              <a:r>
                <a:rPr lang="en-ZA" sz="1100" b="0" i="0">
                  <a:effectLst/>
                  <a:latin typeface="Cambria Math" panose="02040503050406030204" pitchFamily="18" charset="0"/>
                  <a:ea typeface="+mn-ea"/>
                  <a:cs typeface="+mn-cs"/>
                </a:rPr>
                <a:t>𝐻_0</a:t>
              </a:r>
              <a:r>
                <a:rPr lang="en-US" sz="1100" b="0" i="0">
                  <a:effectLst/>
                  <a:latin typeface="+mn-lt"/>
                  <a:ea typeface="+mn-ea"/>
                  <a:cs typeface="+mn-cs"/>
                </a:rPr>
                <a:t>.</a:t>
              </a:r>
            </a:p>
            <a:p>
              <a:r>
                <a:rPr lang="en-US" sz="1100" b="0" i="0">
                  <a:effectLst/>
                  <a:latin typeface="+mn-lt"/>
                  <a:ea typeface="+mn-ea"/>
                  <a:cs typeface="+mn-cs"/>
                </a:rPr>
                <a:t>15,67 &gt; 3,25</a:t>
              </a:r>
              <a:endParaRPr lang="en-ZA">
                <a:effectLst/>
              </a:endParaRPr>
            </a:p>
            <a:p>
              <a:pPr marL="0" indent="0" algn="l"/>
              <a:r>
                <a:rPr lang="en-US" sz="1100" b="0" i="0" u="none" strike="noStrike" baseline="0">
                  <a:solidFill>
                    <a:srgbClr val="000000"/>
                  </a:solidFill>
                  <a:latin typeface="Aptos Narrow" panose="020B0004020202020204" pitchFamily="34" charset="0"/>
                </a:rPr>
                <a:t>,therefore we reject the null hypothesis.</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a:t>The model is </a:t>
              </a:r>
              <a:r>
                <a:rPr lang="en-ZA" b="1"/>
                <a:t>statistically significant</a:t>
              </a:r>
              <a:r>
                <a:rPr lang="en-ZA"/>
                <a:t> at the 5% significance level, meaning that at least one of the predictors in the model has a significant relationship with the dependent variable.</a:t>
              </a:r>
              <a:endParaRPr lang="en-US" sz="1100" b="0" i="0" u="none" strike="noStrike">
                <a:solidFill>
                  <a:srgbClr val="000000"/>
                </a:solidFill>
                <a:latin typeface="Aptos Narrow" panose="020B0004020202020204" pitchFamily="34" charset="0"/>
              </a:endParaRPr>
            </a:p>
          </xdr:txBody>
        </xdr:sp>
      </mc:Fallback>
    </mc:AlternateContent>
    <xdr:clientData/>
  </xdr:twoCellAnchor>
  <xdr:twoCellAnchor>
    <xdr:from>
      <xdr:col>4</xdr:col>
      <xdr:colOff>0</xdr:colOff>
      <xdr:row>95</xdr:row>
      <xdr:rowOff>0</xdr:rowOff>
    </xdr:from>
    <xdr:to>
      <xdr:col>11</xdr:col>
      <xdr:colOff>3727</xdr:colOff>
      <xdr:row>112</xdr:row>
      <xdr:rowOff>0</xdr:rowOff>
    </xdr:to>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4A2D8E2-6138-4666-82D1-C79CE3ABBC0E}"/>
                </a:ext>
                <a:ext uri="{147F2762-F138-4A5C-976F-8EAC2B608ADB}">
                  <a16:predDERef xmlns:a16="http://schemas.microsoft.com/office/drawing/2014/main" pred="{3151578D-79F8-4813-9780-EC3D135985AA}"/>
                </a:ext>
              </a:extLst>
            </xdr:cNvPr>
            <xdr:cNvSpPr txBox="1"/>
          </xdr:nvSpPr>
          <xdr:spPr>
            <a:xfrm>
              <a:off x="3787588" y="17974235"/>
              <a:ext cx="6547963" cy="3238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ZA" sz="1100" b="0" i="1" u="none" strike="noStrike">
                  <a:solidFill>
                    <a:sysClr val="windowText" lastClr="000000"/>
                  </a:solidFill>
                  <a:latin typeface="+mn-lt"/>
                </a:rPr>
                <a:t>Hours</a:t>
              </a:r>
              <a:r>
                <a:rPr lang="en-ZA" sz="1100" b="0" i="1" u="none" strike="noStrike" baseline="0">
                  <a:solidFill>
                    <a:sysClr val="windowText" lastClr="000000"/>
                  </a:solidFill>
                  <a:latin typeface="+mn-lt"/>
                </a:rPr>
                <a:t> studied</a:t>
              </a:r>
              <a:r>
                <a:rPr lang="en-ZA" i="1"/>
                <a:t> </a:t>
              </a:r>
              <a:r>
                <a:rPr lang="en-ZA"/>
                <a:t>has no effect on the sales</a:t>
              </a:r>
              <a:r>
                <a:rPr lang="en-ZA" baseline="0"/>
                <a:t> value</a:t>
              </a:r>
              <a:r>
                <a:rPr lang="en-ZA"/>
                <a:t> (</a:t>
              </a:r>
              <a14:m>
                <m:oMath xmlns:m="http://schemas.openxmlformats.org/officeDocument/2006/math">
                  <m:sSub>
                    <m:sSubPr>
                      <m:ctrlPr>
                        <a:rPr lang="en-ZA" i="1">
                          <a:latin typeface="Cambria Math" panose="02040503050406030204" pitchFamily="18" charset="0"/>
                          <a:ea typeface="Cambria Math" panose="02040503050406030204" pitchFamily="18" charset="0"/>
                        </a:rPr>
                      </m:ctrlPr>
                    </m:sSubPr>
                    <m:e>
                      <m:sSub>
                        <m:sSubPr>
                          <m:ctrlPr>
                            <a:rPr lang="en-ZA" i="1">
                              <a:latin typeface="Cambria Math" panose="02040503050406030204" pitchFamily="18" charset="0"/>
                              <a:ea typeface="Cambria Math" panose="02040503050406030204" pitchFamily="18" charset="0"/>
                            </a:rPr>
                          </m:ctrlPr>
                        </m:sSubPr>
                        <m:e>
                          <m:r>
                            <a:rPr lang="en-ZA" b="0" i="1">
                              <a:latin typeface="Cambria Math" panose="02040503050406030204" pitchFamily="18" charset="0"/>
                              <a:ea typeface="Cambria Math" panose="02040503050406030204" pitchFamily="18" charset="0"/>
                            </a:rPr>
                            <m:t>𝐻</m:t>
                          </m:r>
                        </m:e>
                        <m:sub>
                          <m:r>
                            <a:rPr lang="en-ZA" b="0" i="1">
                              <a:latin typeface="Cambria Math" panose="02040503050406030204" pitchFamily="18" charset="0"/>
                              <a:ea typeface="Cambria Math" panose="02040503050406030204" pitchFamily="18" charset="0"/>
                            </a:rPr>
                            <m:t>0</m:t>
                          </m:r>
                        </m:sub>
                      </m:sSub>
                      <m:r>
                        <a:rPr lang="en-ZA" b="0" i="1">
                          <a:latin typeface="Cambria Math" panose="02040503050406030204" pitchFamily="18" charset="0"/>
                          <a:ea typeface="Cambria Math" panose="02040503050406030204" pitchFamily="18" charset="0"/>
                        </a:rPr>
                        <m:t>: </m:t>
                      </m:r>
                      <m:r>
                        <a:rPr lang="en-ZA" i="1">
                          <a:latin typeface="Cambria Math" panose="02040503050406030204" pitchFamily="18" charset="0"/>
                          <a:ea typeface="Cambria Math" panose="02040503050406030204" pitchFamily="18" charset="0"/>
                        </a:rPr>
                        <m:t>𝛽</m:t>
                      </m:r>
                    </m:e>
                    <m:sub>
                      <m:r>
                        <a:rPr lang="en-US" b="0" i="1">
                          <a:latin typeface="Cambria Math" panose="02040503050406030204" pitchFamily="18" charset="0"/>
                          <a:ea typeface="Cambria Math" panose="02040503050406030204" pitchFamily="18" charset="0"/>
                        </a:rPr>
                        <m:t>𝐻𝑜𝑢𝑟𝑠</m:t>
                      </m:r>
                      <m:r>
                        <a:rPr lang="en-US" b="0" i="1">
                          <a:latin typeface="Cambria Math" panose="02040503050406030204" pitchFamily="18" charset="0"/>
                          <a:ea typeface="Cambria Math" panose="02040503050406030204" pitchFamily="18" charset="0"/>
                        </a:rPr>
                        <m:t> </m:t>
                      </m:r>
                      <m:r>
                        <a:rPr lang="en-US" b="0" i="1">
                          <a:latin typeface="Cambria Math" panose="02040503050406030204" pitchFamily="18" charset="0"/>
                          <a:ea typeface="Cambria Math" panose="02040503050406030204" pitchFamily="18" charset="0"/>
                        </a:rPr>
                        <m:t>𝑠𝑡𝑢𝑑𝑖𝑒𝑑</m:t>
                      </m:r>
                    </m:sub>
                  </m:sSub>
                  <m:r>
                    <a:rPr lang="en-ZA" i="1">
                      <a:latin typeface="Cambria Math" panose="02040503050406030204" pitchFamily="18" charset="0"/>
                      <a:ea typeface="Cambria Math" panose="02040503050406030204" pitchFamily="18" charset="0"/>
                    </a:rPr>
                    <m:t>=</m:t>
                  </m:r>
                  <m:r>
                    <a:rPr lang="en-ZA" b="0" i="1">
                      <a:latin typeface="Cambria Math" panose="02040503050406030204" pitchFamily="18" charset="0"/>
                      <a:ea typeface="Cambria Math" panose="02040503050406030204" pitchFamily="18" charset="0"/>
                    </a:rPr>
                    <m:t>0</m:t>
                  </m:r>
                </m:oMath>
              </a14:m>
              <a:r>
                <a:rPr lang="en-ZA"/>
                <a:t>)</a:t>
              </a:r>
            </a:p>
            <a:p>
              <a:pPr marL="171450" indent="-171450" algn="l">
                <a:buFont typeface="Arial" panose="020B0604020202020204" pitchFamily="34" charset="0"/>
                <a:buChar char="•"/>
              </a:pPr>
              <a:endParaRPr lang="en-ZA"/>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ZA" i="1"/>
                <a:t>Hours studied </a:t>
              </a:r>
              <a:r>
                <a:rPr lang="en-ZA"/>
                <a:t>has a statistically significant effect on the sales</a:t>
              </a:r>
              <a:r>
                <a:rPr lang="en-ZA" baseline="0"/>
                <a:t> value </a:t>
              </a:r>
              <a:r>
                <a:rPr lang="en-US" sz="1100" b="0" i="0" baseline="0">
                  <a:effectLst/>
                  <a:latin typeface="+mn-lt"/>
                  <a:ea typeface="+mn-ea"/>
                  <a:cs typeface="+mn-cs"/>
                </a:rPr>
                <a:t>(</a:t>
              </a:r>
              <a14:m>
                <m:oMath xmlns:m="http://schemas.openxmlformats.org/officeDocument/2006/math">
                  <m:sSub>
                    <m:sSubPr>
                      <m:ctrlPr>
                        <a:rPr lang="en-ZA" sz="1100" i="1">
                          <a:effectLst/>
                          <a:latin typeface="Cambria Math" panose="02040503050406030204" pitchFamily="18" charset="0"/>
                          <a:ea typeface="Cambria Math" panose="02040503050406030204" pitchFamily="18" charset="0"/>
                          <a:cs typeface="+mn-cs"/>
                        </a:rPr>
                      </m:ctrlPr>
                    </m:sSubPr>
                    <m:e>
                      <m:sSub>
                        <m:sSubPr>
                          <m:ctrlPr>
                            <a:rPr lang="en-ZA" sz="1100" i="1">
                              <a:effectLst/>
                              <a:latin typeface="Cambria Math" panose="02040503050406030204" pitchFamily="18" charset="0"/>
                              <a:ea typeface="Cambria Math" panose="02040503050406030204" pitchFamily="18" charset="0"/>
                              <a:cs typeface="+mn-cs"/>
                            </a:rPr>
                          </m:ctrlPr>
                        </m:sSubPr>
                        <m:e>
                          <m:r>
                            <a:rPr lang="en-ZA" sz="1100" b="0" i="1">
                              <a:effectLst/>
                              <a:latin typeface="Cambria Math" panose="02040503050406030204" pitchFamily="18" charset="0"/>
                              <a:ea typeface="Cambria Math" panose="02040503050406030204" pitchFamily="18" charset="0"/>
                              <a:cs typeface="+mn-cs"/>
                            </a:rPr>
                            <m:t>𝐻</m:t>
                          </m:r>
                        </m:e>
                        <m:sub>
                          <m:r>
                            <a:rPr lang="en-ZA" sz="1100" b="0" i="1">
                              <a:effectLst/>
                              <a:latin typeface="Cambria Math" panose="02040503050406030204" pitchFamily="18" charset="0"/>
                              <a:ea typeface="Cambria Math" panose="02040503050406030204" pitchFamily="18" charset="0"/>
                              <a:cs typeface="+mn-cs"/>
                            </a:rPr>
                            <m:t>1</m:t>
                          </m:r>
                        </m:sub>
                      </m:sSub>
                      <m:r>
                        <a:rPr lang="en-ZA" sz="1100" b="0" i="1">
                          <a:effectLst/>
                          <a:latin typeface="Cambria Math" panose="02040503050406030204" pitchFamily="18" charset="0"/>
                          <a:ea typeface="Cambria Math" panose="02040503050406030204" pitchFamily="18" charset="0"/>
                          <a:cs typeface="+mn-cs"/>
                        </a:rPr>
                        <m:t>: </m:t>
                      </m:r>
                      <m:r>
                        <a:rPr lang="en-ZA" sz="1100" i="1">
                          <a:effectLst/>
                          <a:latin typeface="Cambria Math" panose="02040503050406030204" pitchFamily="18" charset="0"/>
                          <a:ea typeface="Cambria Math" panose="02040503050406030204" pitchFamily="18" charset="0"/>
                          <a:cs typeface="+mn-cs"/>
                        </a:rPr>
                        <m:t>𝛽</m:t>
                      </m:r>
                    </m:e>
                    <m:sub>
                      <m:r>
                        <a:rPr lang="en-US" sz="1100" b="0" i="1">
                          <a:effectLst/>
                          <a:latin typeface="Cambria Math" panose="02040503050406030204" pitchFamily="18" charset="0"/>
                          <a:ea typeface="Cambria Math" panose="02040503050406030204" pitchFamily="18" charset="0"/>
                          <a:cs typeface="+mn-cs"/>
                        </a:rPr>
                        <m:t>𝐻𝑜𝑢𝑟𝑠</m:t>
                      </m:r>
                      <m:r>
                        <a:rPr lang="en-US" sz="1100" b="0" i="1">
                          <a:effectLst/>
                          <a:latin typeface="Cambria Math" panose="02040503050406030204" pitchFamily="18" charset="0"/>
                          <a:ea typeface="Cambria Math" panose="02040503050406030204" pitchFamily="18" charset="0"/>
                          <a:cs typeface="+mn-cs"/>
                        </a:rPr>
                        <m:t> </m:t>
                      </m:r>
                      <m:r>
                        <a:rPr lang="en-US" sz="1100" b="0" i="1">
                          <a:effectLst/>
                          <a:latin typeface="Cambria Math" panose="02040503050406030204" pitchFamily="18" charset="0"/>
                          <a:ea typeface="Cambria Math" panose="02040503050406030204" pitchFamily="18" charset="0"/>
                          <a:cs typeface="+mn-cs"/>
                        </a:rPr>
                        <m:t>𝑠𝑡𝑢𝑑𝑖𝑒𝑑</m:t>
                      </m:r>
                    </m:sub>
                  </m:sSub>
                  <m:r>
                    <a:rPr lang="en-ZA" sz="1100" i="1">
                      <a:effectLst/>
                      <a:latin typeface="Cambria Math" panose="02040503050406030204" pitchFamily="18" charset="0"/>
                      <a:ea typeface="Cambria Math" panose="02040503050406030204" pitchFamily="18" charset="0"/>
                      <a:cs typeface="+mn-cs"/>
                    </a:rPr>
                    <m:t>≠</m:t>
                  </m:r>
                  <m:r>
                    <a:rPr lang="en-ZA" sz="1100" b="0" i="1">
                      <a:effectLst/>
                      <a:latin typeface="Cambria Math" panose="02040503050406030204" pitchFamily="18" charset="0"/>
                      <a:ea typeface="Cambria Math" panose="02040503050406030204" pitchFamily="18" charset="0"/>
                      <a:cs typeface="+mn-cs"/>
                    </a:rPr>
                    <m:t>0</m:t>
                  </m:r>
                </m:oMath>
              </a14:m>
              <a:r>
                <a:rPr lang="en-US" sz="1100" b="0" i="0" baseline="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Results (From</a:t>
              </a:r>
              <a:r>
                <a:rPr lang="en-US" sz="1200" b="1" i="0" u="none" strike="noStrike" baseline="0">
                  <a:solidFill>
                    <a:srgbClr val="000000"/>
                  </a:solidFill>
                  <a:latin typeface="Aptos Narrow" panose="020B0004020202020204" pitchFamily="34" charset="0"/>
                </a:rPr>
                <a:t> Regression Output)</a:t>
              </a:r>
            </a:p>
            <a:p>
              <a:pPr marL="0" indent="0" algn="l"/>
              <a:r>
                <a:rPr lang="en-US" sz="1100" b="0" i="1" u="none" strike="noStrike" baseline="0">
                  <a:solidFill>
                    <a:srgbClr val="000000"/>
                  </a:solidFill>
                  <a:latin typeface="Aptos Narrow" panose="020B0004020202020204" pitchFamily="34" charset="0"/>
                </a:rPr>
                <a:t>Hours studied </a:t>
              </a:r>
              <a:r>
                <a:rPr lang="en-US" sz="1100" b="0" i="0" u="none" strike="noStrike" baseline="0">
                  <a:solidFill>
                    <a:srgbClr val="000000"/>
                  </a:solidFill>
                  <a:latin typeface="Aptos Narrow" panose="020B0004020202020204" pitchFamily="34" charset="0"/>
                </a:rPr>
                <a:t>P-value = </a:t>
              </a:r>
              <a:r>
                <a:rPr lang="en-ZA" sz="1100" b="0" i="0" u="none" strike="noStrike">
                  <a:effectLst/>
                  <a:latin typeface="+mn-lt"/>
                  <a:ea typeface="+mn-ea"/>
                  <a:cs typeface="+mn-cs"/>
                </a:rPr>
                <a:t>1,38355E-05</a:t>
              </a: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pPr marL="0" indent="0" algn="l"/>
              <a:r>
                <a:rPr lang="en-US" sz="1100" b="0" i="0" u="none" strike="noStrike">
                  <a:solidFill>
                    <a:srgbClr val="000000"/>
                  </a:solidFill>
                  <a:latin typeface="Aptos Narrow" panose="020B0004020202020204" pitchFamily="34" charset="0"/>
                </a:rPr>
                <a:t>If</a:t>
              </a:r>
              <a:r>
                <a:rPr lang="en-US" sz="1100" b="0" i="0" u="none" strike="noStrike" baseline="0">
                  <a:solidFill>
                    <a:srgbClr val="000000"/>
                  </a:solidFill>
                  <a:latin typeface="Aptos Narrow" panose="020B0004020202020204" pitchFamily="34" charset="0"/>
                </a:rPr>
                <a:t> p-value &lt; 0,05, reject </a:t>
              </a:r>
              <a14:m>
                <m:oMath xmlns:m="http://schemas.openxmlformats.org/officeDocument/2006/math">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oMath>
              </a14:m>
              <a:r>
                <a:rPr lang="en-US" sz="1100" b="0" i="0" u="none" strike="noStrike">
                  <a:solidFill>
                    <a:srgbClr val="000000"/>
                  </a:solidFill>
                  <a:latin typeface="Aptos Narrow" panose="020B000402020202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effectLst/>
                  <a:latin typeface="+mn-lt"/>
                  <a:ea typeface="+mn-ea"/>
                  <a:cs typeface="+mn-cs"/>
                </a:rPr>
                <a:t>1,38355E-05 &lt; 0,05</a:t>
              </a:r>
            </a:p>
            <a:p>
              <a:pPr marL="0" indent="0" algn="l"/>
              <a:r>
                <a:rPr lang="en-ZA" sz="1100" b="0" i="0" u="none" strike="noStrike" baseline="0">
                  <a:solidFill>
                    <a:sysClr val="windowText" lastClr="000000"/>
                  </a:solidFill>
                  <a:effectLst/>
                  <a:latin typeface="+mn-lt"/>
                </a:rPr>
                <a:t>- </a:t>
              </a:r>
              <a:r>
                <a:rPr lang="en-US" sz="1100" b="0" i="0" u="none" strike="noStrike" baseline="0">
                  <a:solidFill>
                    <a:srgbClr val="000000"/>
                  </a:solidFill>
                  <a:latin typeface="Aptos Narrow" panose="020B0004020202020204" pitchFamily="34" charset="0"/>
                </a:rPr>
                <a:t>therefore we reject the null hypothesis (</a:t>
              </a:r>
              <a14:m>
                <m:oMath xmlns:m="http://schemas.openxmlformats.org/officeDocument/2006/math">
                  <m:sSub>
                    <m:sSubPr>
                      <m:ctrlPr>
                        <a:rPr lang="en-ZA" sz="1100" i="1">
                          <a:effectLst/>
                          <a:latin typeface="Cambria Math" panose="02040503050406030204" pitchFamily="18" charset="0"/>
                          <a:ea typeface="+mn-ea"/>
                          <a:cs typeface="+mn-cs"/>
                        </a:rPr>
                      </m:ctrlPr>
                    </m:sSubPr>
                    <m:e>
                      <m:sSub>
                        <m:sSubPr>
                          <m:ctrlPr>
                            <a:rPr lang="en-ZA" sz="1100" i="1">
                              <a:effectLst/>
                              <a:latin typeface="Cambria Math" panose="02040503050406030204" pitchFamily="18" charset="0"/>
                              <a:ea typeface="+mn-ea"/>
                              <a:cs typeface="+mn-cs"/>
                            </a:rPr>
                          </m:ctrlPr>
                        </m:sSubPr>
                        <m:e>
                          <m:r>
                            <a:rPr lang="en-ZA" sz="1100" b="0" i="1">
                              <a:effectLst/>
                              <a:latin typeface="Cambria Math" panose="02040503050406030204" pitchFamily="18" charset="0"/>
                              <a:ea typeface="+mn-ea"/>
                              <a:cs typeface="+mn-cs"/>
                            </a:rPr>
                            <m:t>𝐻</m:t>
                          </m:r>
                        </m:e>
                        <m:sub>
                          <m:r>
                            <a:rPr lang="en-ZA" sz="1100" b="0" i="1">
                              <a:effectLst/>
                              <a:latin typeface="Cambria Math" panose="02040503050406030204" pitchFamily="18" charset="0"/>
                              <a:ea typeface="+mn-ea"/>
                              <a:cs typeface="+mn-cs"/>
                            </a:rPr>
                            <m:t>0</m:t>
                          </m:r>
                        </m:sub>
                      </m:sSub>
                      <m:r>
                        <a:rPr lang="en-ZA" sz="1100" b="0" i="1">
                          <a:effectLst/>
                          <a:latin typeface="Cambria Math" panose="02040503050406030204" pitchFamily="18" charset="0"/>
                          <a:ea typeface="+mn-ea"/>
                          <a:cs typeface="+mn-cs"/>
                        </a:rPr>
                        <m:t>: </m:t>
                      </m:r>
                      <m:r>
                        <a:rPr lang="en-ZA" sz="1100" i="1">
                          <a:effectLst/>
                          <a:latin typeface="Cambria Math" panose="02040503050406030204" pitchFamily="18" charset="0"/>
                          <a:ea typeface="+mn-ea"/>
                          <a:cs typeface="+mn-cs"/>
                        </a:rPr>
                        <m:t>𝛽</m:t>
                      </m:r>
                    </m:e>
                    <m:sub>
                      <m:r>
                        <a:rPr lang="en-US" sz="1100" b="0" i="1">
                          <a:effectLst/>
                          <a:latin typeface="Cambria Math" panose="02040503050406030204" pitchFamily="18" charset="0"/>
                          <a:ea typeface="+mn-ea"/>
                          <a:cs typeface="+mn-cs"/>
                        </a:rPr>
                        <m:t>𝐻𝑜𝑢𝑟𝑠</m:t>
                      </m:r>
                      <m:r>
                        <a:rPr lang="en-US" sz="1100" b="0" i="1">
                          <a:effectLst/>
                          <a:latin typeface="Cambria Math" panose="02040503050406030204" pitchFamily="18" charset="0"/>
                          <a:ea typeface="+mn-ea"/>
                          <a:cs typeface="+mn-cs"/>
                        </a:rPr>
                        <m:t> </m:t>
                      </m:r>
                      <m:r>
                        <a:rPr lang="en-US" sz="1100" b="0" i="1">
                          <a:effectLst/>
                          <a:latin typeface="Cambria Math" panose="02040503050406030204" pitchFamily="18" charset="0"/>
                          <a:ea typeface="+mn-ea"/>
                          <a:cs typeface="+mn-cs"/>
                        </a:rPr>
                        <m:t>𝑠𝑡𝑢𝑑𝑖𝑒𝑑</m:t>
                      </m:r>
                    </m:sub>
                  </m:sSub>
                  <m:r>
                    <a:rPr lang="en-ZA" sz="1100" i="1">
                      <a:effectLst/>
                      <a:latin typeface="Cambria Math" panose="02040503050406030204" pitchFamily="18" charset="0"/>
                      <a:ea typeface="+mn-ea"/>
                      <a:cs typeface="+mn-cs"/>
                    </a:rPr>
                    <m:t>=</m:t>
                  </m:r>
                  <m:r>
                    <a:rPr lang="en-ZA" sz="1100" b="0" i="1">
                      <a:effectLst/>
                      <a:latin typeface="Cambria Math" panose="02040503050406030204" pitchFamily="18" charset="0"/>
                      <a:ea typeface="+mn-ea"/>
                      <a:cs typeface="+mn-cs"/>
                    </a:rPr>
                    <m:t>0</m:t>
                  </m:r>
                </m:oMath>
              </a14:m>
              <a:r>
                <a:rPr lang="en-US" sz="1100" b="0" i="0" u="none" strike="noStrike" baseline="0">
                  <a:solidFill>
                    <a:srgbClr val="000000"/>
                  </a:solidFill>
                  <a:latin typeface="Aptos Narrow" panose="020B0004020202020204" pitchFamily="34" charset="0"/>
                </a:rPr>
                <a:t>).</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b="1"/>
                <a:t>Yes</a:t>
              </a:r>
              <a:r>
                <a:rPr lang="en-ZA"/>
                <a:t>, the variable</a:t>
              </a:r>
              <a:r>
                <a:rPr lang="en-ZA" i="1" baseline="0"/>
                <a:t> Hours studied </a:t>
              </a:r>
              <a:r>
                <a:rPr lang="en-ZA"/>
                <a:t>is significant at the 5% level</a:t>
              </a:r>
              <a:r>
                <a:rPr lang="en-ZA" baseline="0"/>
                <a:t> of significance</a:t>
              </a:r>
              <a:r>
                <a:rPr lang="en-ZA"/>
                <a:t>.</a:t>
              </a:r>
              <a:endParaRPr lang="en-US" sz="1100" b="0" i="0" u="none" strike="noStrike">
                <a:solidFill>
                  <a:srgbClr val="000000"/>
                </a:solidFill>
                <a:latin typeface="Aptos Narrow" panose="020B0004020202020204" pitchFamily="34" charset="0"/>
              </a:endParaRPr>
            </a:p>
          </xdr:txBody>
        </xdr:sp>
      </mc:Choice>
      <mc:Fallback xmlns="">
        <xdr:sp macro="" textlink="">
          <xdr:nvSpPr>
            <xdr:cNvPr id="11" name="TextBox 10">
              <a:extLst>
                <a:ext uri="{FF2B5EF4-FFF2-40B4-BE49-F238E27FC236}">
                  <a16:creationId xmlns:a16="http://schemas.microsoft.com/office/drawing/2014/main" id="{24A2D8E2-6138-4666-82D1-C79CE3ABBC0E}"/>
                </a:ext>
                <a:ext uri="{147F2762-F138-4A5C-976F-8EAC2B608ADB}">
                  <a16:predDERef xmlns:a16="http://schemas.microsoft.com/office/drawing/2014/main" pred="{3151578D-79F8-4813-9780-EC3D135985AA}"/>
                </a:ext>
              </a:extLst>
            </xdr:cNvPr>
            <xdr:cNvSpPr txBox="1"/>
          </xdr:nvSpPr>
          <xdr:spPr>
            <a:xfrm>
              <a:off x="3787588" y="17974235"/>
              <a:ext cx="6547963" cy="3238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t">
              <a:noAutofit/>
            </a:bodyPr>
            <a:lstStyle/>
            <a:p>
              <a:pPr marL="0" indent="0" algn="l"/>
              <a:r>
                <a:rPr lang="en-US" sz="1200" b="1" i="0" u="none" strike="noStrike">
                  <a:solidFill>
                    <a:srgbClr val="000000"/>
                  </a:solidFill>
                  <a:latin typeface="Aptos Narrow" panose="020B0004020202020204" pitchFamily="34" charset="0"/>
                </a:rPr>
                <a:t>Hypotheses:</a:t>
              </a:r>
            </a:p>
            <a:p>
              <a:pPr marL="0" indent="0" algn="l"/>
              <a:endParaRPr lang="en-US" sz="1100" b="1" i="0" u="none" strike="noStrike">
                <a:solidFill>
                  <a:srgbClr val="000000"/>
                </a:solidFill>
                <a:latin typeface="Aptos Narrow" panose="020B0004020202020204" pitchFamily="34" charset="0"/>
              </a:endParaRPr>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Null Hypothesis (H</a:t>
              </a:r>
              <a:r>
                <a:rPr lang="en-US" sz="1100" b="1" i="0" u="none" strike="noStrike" baseline="-25000">
                  <a:solidFill>
                    <a:srgbClr val="000000"/>
                  </a:solidFill>
                  <a:latin typeface="Aptos Narrow" panose="020B0004020202020204" pitchFamily="34" charset="0"/>
                </a:rPr>
                <a:t>0</a:t>
              </a:r>
              <a:r>
                <a:rPr lang="en-US" sz="1100" b="1" i="0" u="none" strike="noStrike">
                  <a:solidFill>
                    <a:srgbClr val="000000"/>
                  </a:solidFill>
                  <a:latin typeface="Aptos Narrow" panose="020B0004020202020204" pitchFamily="34" charset="0"/>
                </a:rPr>
                <a:t>) : </a:t>
              </a:r>
              <a:r>
                <a:rPr lang="en-ZA" sz="1100" b="0" i="1" u="none" strike="noStrike">
                  <a:solidFill>
                    <a:sysClr val="windowText" lastClr="000000"/>
                  </a:solidFill>
                  <a:latin typeface="+mn-lt"/>
                </a:rPr>
                <a:t>Hours</a:t>
              </a:r>
              <a:r>
                <a:rPr lang="en-ZA" sz="1100" b="0" i="1" u="none" strike="noStrike" baseline="0">
                  <a:solidFill>
                    <a:sysClr val="windowText" lastClr="000000"/>
                  </a:solidFill>
                  <a:latin typeface="+mn-lt"/>
                </a:rPr>
                <a:t> studied</a:t>
              </a:r>
              <a:r>
                <a:rPr lang="en-ZA" i="1"/>
                <a:t> </a:t>
              </a:r>
              <a:r>
                <a:rPr lang="en-ZA"/>
                <a:t>has no effect on the sales</a:t>
              </a:r>
              <a:r>
                <a:rPr lang="en-ZA" baseline="0"/>
                <a:t> value</a:t>
              </a:r>
              <a:r>
                <a:rPr lang="en-ZA"/>
                <a:t> (</a:t>
              </a:r>
              <a:r>
                <a:rPr lang="en-ZA" i="0">
                  <a:latin typeface="Cambria Math" panose="02040503050406030204" pitchFamily="18" charset="0"/>
                  <a:ea typeface="Cambria Math" panose="02040503050406030204" pitchFamily="18" charset="0"/>
                </a:rPr>
                <a:t>〖</a:t>
              </a:r>
              <a:r>
                <a:rPr lang="en-ZA" b="0" i="0">
                  <a:latin typeface="Cambria Math" panose="02040503050406030204" pitchFamily="18" charset="0"/>
                  <a:ea typeface="Cambria Math" panose="02040503050406030204" pitchFamily="18" charset="0"/>
                </a:rPr>
                <a:t>𝐻_0: </a:t>
              </a:r>
              <a:r>
                <a:rPr lang="en-ZA" i="0">
                  <a:latin typeface="Cambria Math" panose="02040503050406030204" pitchFamily="18" charset="0"/>
                  <a:ea typeface="Cambria Math" panose="02040503050406030204" pitchFamily="18" charset="0"/>
                </a:rPr>
                <a:t>𝛽〗_(</a:t>
              </a:r>
              <a:r>
                <a:rPr lang="en-US" b="0" i="0">
                  <a:latin typeface="Cambria Math" panose="02040503050406030204" pitchFamily="18" charset="0"/>
                  <a:ea typeface="Cambria Math" panose="02040503050406030204" pitchFamily="18" charset="0"/>
                </a:rPr>
                <a:t>𝐻𝑜𝑢𝑟𝑠 𝑠𝑡𝑢𝑑𝑖𝑒𝑑</a:t>
              </a:r>
              <a:r>
                <a:rPr lang="en-ZA" b="0" i="0">
                  <a:latin typeface="Cambria Math" panose="02040503050406030204" pitchFamily="18" charset="0"/>
                  <a:ea typeface="Cambria Math" panose="02040503050406030204" pitchFamily="18" charset="0"/>
                </a:rPr>
                <a:t>)</a:t>
              </a:r>
              <a:r>
                <a:rPr lang="en-ZA" i="0">
                  <a:latin typeface="Cambria Math" panose="02040503050406030204" pitchFamily="18" charset="0"/>
                  <a:ea typeface="Cambria Math" panose="02040503050406030204" pitchFamily="18" charset="0"/>
                </a:rPr>
                <a:t>=</a:t>
              </a:r>
              <a:r>
                <a:rPr lang="en-ZA" b="0" i="0">
                  <a:latin typeface="Cambria Math" panose="02040503050406030204" pitchFamily="18" charset="0"/>
                  <a:ea typeface="Cambria Math" panose="02040503050406030204" pitchFamily="18" charset="0"/>
                </a:rPr>
                <a:t>0</a:t>
              </a:r>
              <a:r>
                <a:rPr lang="en-ZA"/>
                <a:t>)</a:t>
              </a:r>
            </a:p>
            <a:p>
              <a:pPr marL="171450" indent="-171450" algn="l">
                <a:buFont typeface="Arial" panose="020B0604020202020204" pitchFamily="34" charset="0"/>
                <a:buChar char="•"/>
              </a:pPr>
              <a:endParaRPr lang="en-ZA"/>
            </a:p>
            <a:p>
              <a:pPr marL="171450" indent="-171450" algn="l">
                <a:buFont typeface="Arial" panose="020B0604020202020204" pitchFamily="34" charset="0"/>
                <a:buChar char="•"/>
              </a:pPr>
              <a:r>
                <a:rPr lang="en-US" sz="1100" b="1" i="0" u="none" strike="noStrike">
                  <a:solidFill>
                    <a:srgbClr val="000000"/>
                  </a:solidFill>
                  <a:latin typeface="Aptos Narrow" panose="020B0004020202020204" pitchFamily="34" charset="0"/>
                </a:rPr>
                <a:t>Alternate Hypothesis (H</a:t>
              </a:r>
              <a:r>
                <a:rPr lang="en-US" sz="1100" b="1" i="0" u="none" strike="noStrike" baseline="-25000">
                  <a:solidFill>
                    <a:srgbClr val="000000"/>
                  </a:solidFill>
                  <a:latin typeface="Aptos Narrow" panose="020B0004020202020204" pitchFamily="34" charset="0"/>
                </a:rPr>
                <a:t>1</a:t>
              </a:r>
              <a:r>
                <a:rPr lang="en-US" sz="1100" b="1" i="0" u="none" strike="noStrike">
                  <a:solidFill>
                    <a:srgbClr val="000000"/>
                  </a:solidFill>
                  <a:latin typeface="Aptos Narrow" panose="020B0004020202020204" pitchFamily="34" charset="0"/>
                </a:rPr>
                <a:t>) : </a:t>
              </a:r>
              <a:r>
                <a:rPr lang="en-ZA" i="1"/>
                <a:t>Hours studied </a:t>
              </a:r>
              <a:r>
                <a:rPr lang="en-ZA"/>
                <a:t>has a statistically significant effect on the sales</a:t>
              </a:r>
              <a:r>
                <a:rPr lang="en-ZA" baseline="0"/>
                <a:t> value </a:t>
              </a:r>
              <a:r>
                <a:rPr lang="en-US" sz="1100" b="0" i="0" baseline="0">
                  <a:effectLst/>
                  <a:latin typeface="+mn-lt"/>
                  <a:ea typeface="+mn-ea"/>
                  <a:cs typeface="+mn-cs"/>
                </a:rPr>
                <a:t>(</a:t>
              </a:r>
              <a:r>
                <a:rPr lang="en-ZA" sz="1100" i="0">
                  <a:effectLst/>
                  <a:latin typeface="Cambria Math" panose="02040503050406030204" pitchFamily="18" charset="0"/>
                  <a:ea typeface="Cambria Math" panose="02040503050406030204" pitchFamily="18" charset="0"/>
                  <a:cs typeface="+mn-cs"/>
                </a:rPr>
                <a:t>〖</a:t>
              </a:r>
              <a:r>
                <a:rPr lang="en-ZA" sz="1100" b="0" i="0">
                  <a:effectLst/>
                  <a:latin typeface="Cambria Math" panose="02040503050406030204" pitchFamily="18" charset="0"/>
                  <a:ea typeface="Cambria Math" panose="02040503050406030204" pitchFamily="18" charset="0"/>
                  <a:cs typeface="+mn-cs"/>
                </a:rPr>
                <a:t>𝐻_1: </a:t>
              </a:r>
              <a:r>
                <a:rPr lang="en-ZA" sz="1100" i="0">
                  <a:effectLst/>
                  <a:latin typeface="Cambria Math" panose="02040503050406030204" pitchFamily="18" charset="0"/>
                  <a:ea typeface="Cambria Math" panose="02040503050406030204" pitchFamily="18" charset="0"/>
                  <a:cs typeface="+mn-cs"/>
                </a:rPr>
                <a:t>𝛽〗_(</a:t>
              </a:r>
              <a:r>
                <a:rPr lang="en-US" sz="1100" b="0" i="0">
                  <a:effectLst/>
                  <a:latin typeface="Cambria Math" panose="02040503050406030204" pitchFamily="18" charset="0"/>
                  <a:ea typeface="Cambria Math" panose="02040503050406030204" pitchFamily="18" charset="0"/>
                  <a:cs typeface="+mn-cs"/>
                </a:rPr>
                <a:t>𝐻𝑜𝑢𝑟𝑠 𝑠𝑡𝑢𝑑𝑖𝑒𝑑</a:t>
              </a:r>
              <a:r>
                <a:rPr lang="en-ZA" sz="1100" b="0" i="0">
                  <a:effectLst/>
                  <a:latin typeface="Cambria Math" panose="02040503050406030204" pitchFamily="18" charset="0"/>
                  <a:ea typeface="Cambria Math" panose="02040503050406030204" pitchFamily="18" charset="0"/>
                  <a:cs typeface="+mn-cs"/>
                </a:rPr>
                <a:t>)</a:t>
              </a:r>
              <a:r>
                <a:rPr lang="en-ZA" sz="1100" i="0">
                  <a:effectLst/>
                  <a:latin typeface="Cambria Math" panose="02040503050406030204" pitchFamily="18" charset="0"/>
                  <a:ea typeface="Cambria Math" panose="02040503050406030204" pitchFamily="18" charset="0"/>
                  <a:cs typeface="+mn-cs"/>
                </a:rPr>
                <a:t>≠</a:t>
              </a:r>
              <a:r>
                <a:rPr lang="en-ZA" sz="1100" b="0" i="0">
                  <a:effectLst/>
                  <a:latin typeface="Cambria Math" panose="02040503050406030204" pitchFamily="18" charset="0"/>
                  <a:ea typeface="Cambria Math" panose="02040503050406030204" pitchFamily="18" charset="0"/>
                  <a:cs typeface="+mn-cs"/>
                </a:rPr>
                <a:t>0</a:t>
              </a:r>
              <a:r>
                <a:rPr lang="en-US" sz="1100" b="0" i="0" baseline="0">
                  <a:effectLst/>
                  <a:latin typeface="+mn-lt"/>
                  <a:ea typeface="+mn-ea"/>
                  <a:cs typeface="+mn-cs"/>
                </a:rPr>
                <a:t>)</a:t>
              </a:r>
              <a:endParaRPr lang="en-US" sz="1100" b="0" i="0" u="none" strike="noStrike">
                <a:solidFill>
                  <a:srgbClr val="000000"/>
                </a:solidFill>
                <a:latin typeface="Aptos Narrow" panose="020B0004020202020204" pitchFamily="34" charset="0"/>
              </a:endParaRPr>
            </a:p>
            <a:p>
              <a:pPr marL="0" indent="0" algn="l"/>
              <a:endParaRPr lang="en-US" sz="1100" b="1"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Results (From</a:t>
              </a:r>
              <a:r>
                <a:rPr lang="en-US" sz="1200" b="1" i="0" u="none" strike="noStrike" baseline="0">
                  <a:solidFill>
                    <a:srgbClr val="000000"/>
                  </a:solidFill>
                  <a:latin typeface="Aptos Narrow" panose="020B0004020202020204" pitchFamily="34" charset="0"/>
                </a:rPr>
                <a:t> Regression Output)</a:t>
              </a:r>
            </a:p>
            <a:p>
              <a:pPr marL="0" indent="0" algn="l"/>
              <a:r>
                <a:rPr lang="en-US" sz="1100" b="0" i="1" u="none" strike="noStrike" baseline="0">
                  <a:solidFill>
                    <a:srgbClr val="000000"/>
                  </a:solidFill>
                  <a:latin typeface="Aptos Narrow" panose="020B0004020202020204" pitchFamily="34" charset="0"/>
                </a:rPr>
                <a:t>Hours studied </a:t>
              </a:r>
              <a:r>
                <a:rPr lang="en-US" sz="1100" b="0" i="0" u="none" strike="noStrike" baseline="0">
                  <a:solidFill>
                    <a:srgbClr val="000000"/>
                  </a:solidFill>
                  <a:latin typeface="Aptos Narrow" panose="020B0004020202020204" pitchFamily="34" charset="0"/>
                </a:rPr>
                <a:t>P-value = </a:t>
              </a:r>
              <a:r>
                <a:rPr lang="en-ZA" sz="1100" b="0" i="0" u="none" strike="noStrike">
                  <a:effectLst/>
                  <a:latin typeface="+mn-lt"/>
                  <a:ea typeface="+mn-ea"/>
                  <a:cs typeface="+mn-cs"/>
                </a:rPr>
                <a:t>1,38355E-05</a:t>
              </a: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Decision Rule Using P-Value</a:t>
              </a:r>
            </a:p>
            <a:p>
              <a:pPr marL="0" indent="0" algn="l"/>
              <a:r>
                <a:rPr lang="en-US" sz="1100" b="0" i="0" u="none" strike="noStrike">
                  <a:solidFill>
                    <a:srgbClr val="000000"/>
                  </a:solidFill>
                  <a:latin typeface="Aptos Narrow" panose="020B0004020202020204" pitchFamily="34" charset="0"/>
                </a:rPr>
                <a:t>If</a:t>
              </a:r>
              <a:r>
                <a:rPr lang="en-US" sz="1100" b="0" i="0" u="none" strike="noStrike" baseline="0">
                  <a:solidFill>
                    <a:srgbClr val="000000"/>
                  </a:solidFill>
                  <a:latin typeface="Aptos Narrow" panose="020B0004020202020204" pitchFamily="34" charset="0"/>
                </a:rPr>
                <a:t> p-value &lt; 0,05, reject </a:t>
              </a:r>
              <a:r>
                <a:rPr lang="en-ZA" sz="1100" b="0" i="0">
                  <a:effectLst/>
                  <a:latin typeface="Cambria Math" panose="02040503050406030204" pitchFamily="18" charset="0"/>
                  <a:ea typeface="+mn-ea"/>
                  <a:cs typeface="+mn-cs"/>
                </a:rPr>
                <a:t>𝐻_0</a:t>
              </a:r>
              <a:r>
                <a:rPr lang="en-US" sz="1100" b="0" i="0" u="none" strike="noStrike">
                  <a:solidFill>
                    <a:srgbClr val="000000"/>
                  </a:solidFill>
                  <a:latin typeface="Aptos Narrow" panose="020B000402020202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effectLst/>
                  <a:latin typeface="+mn-lt"/>
                  <a:ea typeface="+mn-ea"/>
                  <a:cs typeface="+mn-cs"/>
                </a:rPr>
                <a:t>1,38355E-05 &lt; 0,05</a:t>
              </a:r>
            </a:p>
            <a:p>
              <a:pPr marL="0" indent="0" algn="l"/>
              <a:r>
                <a:rPr lang="en-ZA" sz="1100" b="0" i="0" u="none" strike="noStrike" baseline="0">
                  <a:solidFill>
                    <a:sysClr val="windowText" lastClr="000000"/>
                  </a:solidFill>
                  <a:effectLst/>
                  <a:latin typeface="+mn-lt"/>
                </a:rPr>
                <a:t>- </a:t>
              </a:r>
              <a:r>
                <a:rPr lang="en-US" sz="1100" b="0" i="0" u="none" strike="noStrike" baseline="0">
                  <a:solidFill>
                    <a:srgbClr val="000000"/>
                  </a:solidFill>
                  <a:latin typeface="Aptos Narrow" panose="020B0004020202020204" pitchFamily="34" charset="0"/>
                </a:rPr>
                <a:t>therefore we reject the null hypothesis (</a:t>
              </a:r>
              <a:r>
                <a:rPr lang="en-ZA" sz="1100" i="0">
                  <a:effectLst/>
                  <a:latin typeface="Cambria Math" panose="02040503050406030204" pitchFamily="18" charset="0"/>
                  <a:ea typeface="+mn-ea"/>
                  <a:cs typeface="+mn-cs"/>
                </a:rPr>
                <a:t>〖</a:t>
              </a:r>
              <a:r>
                <a:rPr lang="en-ZA" sz="1100" b="0" i="0">
                  <a:effectLst/>
                  <a:latin typeface="Cambria Math" panose="02040503050406030204" pitchFamily="18" charset="0"/>
                  <a:ea typeface="+mn-ea"/>
                  <a:cs typeface="+mn-cs"/>
                </a:rPr>
                <a:t>𝐻_0: </a:t>
              </a:r>
              <a:r>
                <a:rPr lang="en-ZA" sz="1100" i="0">
                  <a:effectLst/>
                  <a:latin typeface="Cambria Math" panose="02040503050406030204" pitchFamily="18" charset="0"/>
                  <a:ea typeface="+mn-ea"/>
                  <a:cs typeface="+mn-cs"/>
                </a:rPr>
                <a:t>𝛽〗_(</a:t>
              </a:r>
              <a:r>
                <a:rPr lang="en-US" sz="1100" b="0" i="0">
                  <a:effectLst/>
                  <a:latin typeface="Cambria Math" panose="02040503050406030204" pitchFamily="18" charset="0"/>
                  <a:ea typeface="+mn-ea"/>
                  <a:cs typeface="+mn-cs"/>
                </a:rPr>
                <a:t>𝐻𝑜𝑢𝑟𝑠 𝑠𝑡𝑢𝑑𝑖𝑒𝑑</a:t>
              </a:r>
              <a:r>
                <a:rPr lang="en-ZA" sz="1100" b="0" i="0">
                  <a:effectLst/>
                  <a:latin typeface="Cambria Math" panose="02040503050406030204" pitchFamily="18" charset="0"/>
                  <a:ea typeface="+mn-ea"/>
                  <a:cs typeface="+mn-cs"/>
                </a:rPr>
                <a:t>)</a:t>
              </a:r>
              <a:r>
                <a:rPr lang="en-ZA" sz="1100" i="0">
                  <a:effectLst/>
                  <a:latin typeface="Cambria Math" panose="02040503050406030204" pitchFamily="18" charset="0"/>
                  <a:ea typeface="+mn-ea"/>
                  <a:cs typeface="+mn-cs"/>
                </a:rPr>
                <a:t>=</a:t>
              </a:r>
              <a:r>
                <a:rPr lang="en-ZA" sz="1100" b="0" i="0">
                  <a:effectLst/>
                  <a:latin typeface="Cambria Math" panose="02040503050406030204" pitchFamily="18" charset="0"/>
                  <a:ea typeface="+mn-ea"/>
                  <a:cs typeface="+mn-cs"/>
                </a:rPr>
                <a:t>0</a:t>
              </a:r>
              <a:r>
                <a:rPr lang="en-US" sz="1100" b="0" i="0" u="none" strike="noStrike" baseline="0">
                  <a:solidFill>
                    <a:srgbClr val="000000"/>
                  </a:solidFill>
                  <a:latin typeface="Aptos Narrow" panose="020B0004020202020204" pitchFamily="34" charset="0"/>
                </a:rPr>
                <a:t>).</a:t>
              </a:r>
              <a:endParaRPr lang="en-US" sz="1100" b="0" i="0" u="none" strike="noStrike">
                <a:solidFill>
                  <a:srgbClr val="000000"/>
                </a:solidFill>
                <a:latin typeface="Aptos Narrow" panose="020B0004020202020204" pitchFamily="34" charset="0"/>
              </a:endParaRPr>
            </a:p>
            <a:p>
              <a:pPr marL="0" indent="0" algn="l"/>
              <a:endParaRPr lang="en-US" sz="1100" b="0" i="0" u="none" strike="noStrike">
                <a:solidFill>
                  <a:srgbClr val="000000"/>
                </a:solidFill>
                <a:latin typeface="Aptos Narrow" panose="020B0004020202020204" pitchFamily="34" charset="0"/>
              </a:endParaRPr>
            </a:p>
            <a:p>
              <a:pPr marL="0" indent="0" algn="l"/>
              <a:r>
                <a:rPr lang="en-US" sz="1200" b="1" i="0" u="none" strike="noStrike">
                  <a:solidFill>
                    <a:srgbClr val="000000"/>
                  </a:solidFill>
                  <a:latin typeface="Aptos Narrow" panose="020B0004020202020204" pitchFamily="34" charset="0"/>
                </a:rPr>
                <a:t>Interpretation</a:t>
              </a:r>
            </a:p>
            <a:p>
              <a:pPr marL="0" indent="0" algn="l"/>
              <a:r>
                <a:rPr lang="en-ZA" b="1"/>
                <a:t>Yes</a:t>
              </a:r>
              <a:r>
                <a:rPr lang="en-ZA"/>
                <a:t>, the variable</a:t>
              </a:r>
              <a:r>
                <a:rPr lang="en-ZA" i="1" baseline="0"/>
                <a:t> Hours studied </a:t>
              </a:r>
              <a:r>
                <a:rPr lang="en-ZA"/>
                <a:t>is significant at the 5% level</a:t>
              </a:r>
              <a:r>
                <a:rPr lang="en-ZA" baseline="0"/>
                <a:t> of significance</a:t>
              </a:r>
              <a:r>
                <a:rPr lang="en-ZA"/>
                <a:t>.</a:t>
              </a:r>
              <a:endParaRPr lang="en-US" sz="1100" b="0" i="0" u="none" strike="noStrike">
                <a:solidFill>
                  <a:srgbClr val="000000"/>
                </a:solidFill>
                <a:latin typeface="Aptos Narrow" panose="020B0004020202020204" pitchFamily="34"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20</xdr:col>
      <xdr:colOff>0</xdr:colOff>
      <xdr:row>75</xdr:row>
      <xdr:rowOff>0</xdr:rowOff>
    </xdr:from>
    <xdr:ext cx="3160059" cy="4572000"/>
    <xdr:sp macro="" textlink="">
      <xdr:nvSpPr>
        <xdr:cNvPr id="2" name="TextBox 1">
          <a:extLst>
            <a:ext uri="{FF2B5EF4-FFF2-40B4-BE49-F238E27FC236}">
              <a16:creationId xmlns:a16="http://schemas.microsoft.com/office/drawing/2014/main" id="{65B81CE8-4F86-0B5E-6021-172FC983498A}"/>
            </a:ext>
          </a:extLst>
        </xdr:cNvPr>
        <xdr:cNvSpPr txBox="1"/>
      </xdr:nvSpPr>
      <xdr:spPr>
        <a:xfrm>
          <a:off x="21067059" y="14377147"/>
          <a:ext cx="3160059" cy="4572000"/>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v3</a:t>
          </a:r>
          <a:r>
            <a:rPr lang="en-ZA" sz="1100" b="1" baseline="0"/>
            <a:t> Calculation</a:t>
          </a:r>
          <a:endParaRPr lang="en-ZA" sz="1100" b="1"/>
        </a:p>
        <a:p>
          <a:r>
            <a:rPr lang="en-ZA" sz="1100"/>
            <a:t>row 1:</a:t>
          </a:r>
        </a:p>
        <a:p>
          <a:r>
            <a:rPr lang="en-ZA" sz="1100"/>
            <a:t>x + </a:t>
          </a:r>
          <a:r>
            <a:rPr lang="en-ZA" sz="1100" b="0" i="0" u="none" strike="noStrike">
              <a:solidFill>
                <a:schemeClr val="tx1"/>
              </a:solidFill>
              <a:effectLst/>
              <a:latin typeface="+mn-lt"/>
              <a:ea typeface="+mn-ea"/>
              <a:cs typeface="+mn-cs"/>
            </a:rPr>
            <a:t>0,777713771</a:t>
          </a:r>
          <a:r>
            <a:rPr lang="en-ZA"/>
            <a:t> </a:t>
          </a:r>
          <a:r>
            <a:rPr lang="en-ZA" sz="1100"/>
            <a:t> + </a:t>
          </a:r>
          <a:r>
            <a:rPr lang="en-ZA" sz="1100" b="0" i="0" u="none" strike="noStrike">
              <a:solidFill>
                <a:schemeClr val="tx1"/>
              </a:solidFill>
              <a:effectLst/>
              <a:latin typeface="+mn-lt"/>
              <a:ea typeface="+mn-ea"/>
              <a:cs typeface="+mn-cs"/>
            </a:rPr>
            <a:t>0,777713771</a:t>
          </a:r>
          <a:r>
            <a:rPr lang="en-ZA"/>
            <a:t> </a:t>
          </a:r>
          <a:r>
            <a:rPr lang="en-ZA" sz="1100"/>
            <a:t> = 0</a:t>
          </a:r>
        </a:p>
        <a:p>
          <a:endParaRPr lang="en-ZA" sz="1100"/>
        </a:p>
        <a:p>
          <a:r>
            <a:rPr lang="en-ZA" sz="1100"/>
            <a:t>row 2: </a:t>
          </a:r>
        </a:p>
        <a:p>
          <a:r>
            <a:rPr lang="en-ZA" sz="1100"/>
            <a:t>y + z = 0</a:t>
          </a:r>
        </a:p>
        <a:p>
          <a:r>
            <a:rPr lang="en-ZA" sz="1100"/>
            <a:t>y = -z</a:t>
          </a:r>
        </a:p>
        <a:p>
          <a:endParaRPr lang="en-ZA" sz="1100"/>
        </a:p>
        <a:p>
          <a:r>
            <a:rPr lang="en-ZA" sz="1100"/>
            <a:t>substitute into row 1 (y = -z):</a:t>
          </a:r>
        </a:p>
        <a:p>
          <a:r>
            <a:rPr lang="en-ZA" sz="1100"/>
            <a:t>x + </a:t>
          </a:r>
          <a:r>
            <a:rPr lang="en-ZA" sz="1100" b="0" i="0" u="none" strike="noStrike">
              <a:solidFill>
                <a:schemeClr val="tx1"/>
              </a:solidFill>
              <a:effectLst/>
              <a:latin typeface="+mn-lt"/>
              <a:ea typeface="+mn-ea"/>
              <a:cs typeface="+mn-cs"/>
            </a:rPr>
            <a:t>0,777713771</a:t>
          </a:r>
          <a:r>
            <a:rPr lang="en-ZA"/>
            <a:t> </a:t>
          </a:r>
          <a:r>
            <a:rPr lang="en-ZA" sz="1100"/>
            <a:t>(-z) + </a:t>
          </a:r>
          <a:r>
            <a:rPr lang="en-ZA" sz="1100" b="0" i="0" u="none" strike="noStrike">
              <a:solidFill>
                <a:schemeClr val="tx1"/>
              </a:solidFill>
              <a:effectLst/>
              <a:latin typeface="+mn-lt"/>
              <a:ea typeface="+mn-ea"/>
              <a:cs typeface="+mn-cs"/>
            </a:rPr>
            <a:t>0,777713771z</a:t>
          </a:r>
          <a:r>
            <a:rPr lang="en-ZA" sz="1100"/>
            <a:t> = 0</a:t>
          </a:r>
        </a:p>
        <a:p>
          <a:r>
            <a:rPr lang="en-ZA" sz="1100"/>
            <a:t>x - </a:t>
          </a:r>
          <a:r>
            <a:rPr lang="en-ZA" sz="1100" b="0" i="0" u="none" strike="noStrike">
              <a:solidFill>
                <a:schemeClr val="tx1"/>
              </a:solidFill>
              <a:effectLst/>
              <a:latin typeface="+mn-lt"/>
              <a:ea typeface="+mn-ea"/>
              <a:cs typeface="+mn-cs"/>
            </a:rPr>
            <a:t>0,777713771z</a:t>
          </a:r>
          <a:r>
            <a:rPr lang="en-ZA" sz="1100"/>
            <a:t> + </a:t>
          </a:r>
          <a:r>
            <a:rPr lang="en-ZA" sz="1100" b="0" i="0" u="none" strike="noStrike">
              <a:solidFill>
                <a:schemeClr val="tx1"/>
              </a:solidFill>
              <a:effectLst/>
              <a:latin typeface="+mn-lt"/>
              <a:ea typeface="+mn-ea"/>
              <a:cs typeface="+mn-cs"/>
            </a:rPr>
            <a:t>0,777713771z</a:t>
          </a:r>
          <a:r>
            <a:rPr lang="en-ZA" sz="1100"/>
            <a:t> = 0</a:t>
          </a:r>
        </a:p>
        <a:p>
          <a:r>
            <a:rPr lang="en-ZA" sz="1100"/>
            <a:t>x = 0</a:t>
          </a:r>
        </a:p>
        <a:p>
          <a:endParaRPr lang="en-ZA" sz="1100"/>
        </a:p>
        <a:p>
          <a:r>
            <a:rPr lang="en-ZA" sz="1100"/>
            <a:t>relationships:</a:t>
          </a:r>
        </a:p>
        <a:p>
          <a:r>
            <a:rPr lang="en-ZA" sz="1100"/>
            <a:t>y = -z</a:t>
          </a:r>
        </a:p>
        <a:p>
          <a:r>
            <a:rPr lang="en-ZA" sz="1100"/>
            <a:t>x = 0</a:t>
          </a:r>
        </a:p>
        <a:p>
          <a:endParaRPr lang="en-ZA" sz="1100"/>
        </a:p>
        <a:p>
          <a:r>
            <a:rPr lang="en-ZA" sz="1100"/>
            <a:t>let z = 1:</a:t>
          </a:r>
        </a:p>
        <a:p>
          <a:r>
            <a:rPr lang="en-ZA" sz="1100"/>
            <a:t>x = 0</a:t>
          </a:r>
        </a:p>
        <a:p>
          <a:r>
            <a:rPr lang="en-ZA" sz="1100"/>
            <a:t>y = -1</a:t>
          </a:r>
        </a:p>
        <a:p>
          <a:r>
            <a:rPr lang="en-ZA" sz="1100"/>
            <a:t>z = 1</a:t>
          </a:r>
        </a:p>
        <a:p>
          <a:endParaRPr lang="en-ZA" sz="1100"/>
        </a:p>
        <a:p>
          <a:pPr algn="ctr"/>
          <a:r>
            <a:rPr lang="en-ZA" sz="1100"/>
            <a:t>Eigenvector = any scalar multiple of:</a:t>
          </a:r>
        </a:p>
        <a:p>
          <a:pPr algn="ctr"/>
          <a:endParaRPr lang="en-ZA" sz="1100"/>
        </a:p>
      </xdr:txBody>
    </xdr:sp>
    <xdr:clientData/>
  </xdr:oneCellAnchor>
  <xdr:oneCellAnchor>
    <xdr:from>
      <xdr:col>20</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952CF58-1615-253E-0AF4-FF9122985146}"/>
                </a:ext>
              </a:extLst>
            </xdr:cNvPr>
            <xdr:cNvSpPr txBox="1"/>
          </xdr:nvSpPr>
          <xdr:spPr>
            <a:xfrm>
              <a:off x="20955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brk m:alnAt="7"/>
                                </m:rPr>
                                <a:rPr lang="en-US" sz="1100" b="0" i="1">
                                  <a:latin typeface="Cambria Math" panose="02040503050406030204" pitchFamily="18" charset="0"/>
                                </a:rPr>
                                <m:t>0</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5" name="TextBox 4">
              <a:extLst>
                <a:ext uri="{FF2B5EF4-FFF2-40B4-BE49-F238E27FC236}">
                  <a16:creationId xmlns:a16="http://schemas.microsoft.com/office/drawing/2014/main" id="{E952CF58-1615-253E-0AF4-FF9122985146}"/>
                </a:ext>
              </a:extLst>
            </xdr:cNvPr>
            <xdr:cNvSpPr txBox="1"/>
          </xdr:nvSpPr>
          <xdr:spPr>
            <a:xfrm>
              <a:off x="20955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US" sz="1100" b="0" i="0">
                  <a:latin typeface="Cambria Math" panose="02040503050406030204" pitchFamily="18" charset="0"/>
                </a:rPr>
                <a:t>0@−1@1)]</a:t>
              </a:r>
              <a:endParaRPr lang="en-ZA" sz="1100"/>
            </a:p>
          </xdr:txBody>
        </xdr:sp>
      </mc:Fallback>
    </mc:AlternateContent>
    <xdr:clientData/>
  </xdr:oneCellAnchor>
  <xdr:oneCellAnchor>
    <xdr:from>
      <xdr:col>12</xdr:col>
      <xdr:colOff>0</xdr:colOff>
      <xdr:row>75</xdr:row>
      <xdr:rowOff>0</xdr:rowOff>
    </xdr:from>
    <xdr:ext cx="3160059" cy="4572000"/>
    <xdr:sp macro="" textlink="">
      <xdr:nvSpPr>
        <xdr:cNvPr id="6" name="TextBox 5">
          <a:extLst>
            <a:ext uri="{FF2B5EF4-FFF2-40B4-BE49-F238E27FC236}">
              <a16:creationId xmlns:a16="http://schemas.microsoft.com/office/drawing/2014/main" id="{96284899-7691-46C0-A4AF-3DB62B3A5883}"/>
            </a:ext>
          </a:extLst>
        </xdr:cNvPr>
        <xdr:cNvSpPr txBox="1"/>
      </xdr:nvSpPr>
      <xdr:spPr>
        <a:xfrm>
          <a:off x="12640235" y="14377147"/>
          <a:ext cx="3160059" cy="4572000"/>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1">
              <a:solidFill>
                <a:schemeClr val="tx1"/>
              </a:solidFill>
              <a:effectLst/>
              <a:latin typeface="+mn-lt"/>
              <a:ea typeface="+mn-ea"/>
              <a:cs typeface="+mn-cs"/>
            </a:rPr>
            <a:t>v2</a:t>
          </a:r>
          <a:r>
            <a:rPr lang="en-ZA" sz="1100" b="1" baseline="0">
              <a:solidFill>
                <a:schemeClr val="tx1"/>
              </a:solidFill>
              <a:effectLst/>
              <a:latin typeface="+mn-lt"/>
              <a:ea typeface="+mn-ea"/>
              <a:cs typeface="+mn-cs"/>
            </a:rPr>
            <a:t> Calculation</a:t>
          </a:r>
          <a:endParaRPr lang="en-ZA" sz="1100"/>
        </a:p>
        <a:p>
          <a:r>
            <a:rPr lang="en-ZA" sz="1100"/>
            <a:t>row 1:</a:t>
          </a:r>
        </a:p>
        <a:p>
          <a:r>
            <a:rPr lang="en-ZA" sz="1100"/>
            <a:t>x + 1,08771156789905y + 1,08771156789905z = 0</a:t>
          </a:r>
        </a:p>
        <a:p>
          <a:endParaRPr lang="en-ZA" sz="1100"/>
        </a:p>
        <a:p>
          <a:r>
            <a:rPr lang="en-ZA" sz="1100"/>
            <a:t>row 2:</a:t>
          </a:r>
        </a:p>
        <a:p>
          <a:r>
            <a:rPr lang="en-ZA" sz="1100"/>
            <a:t>y - z = 0</a:t>
          </a:r>
        </a:p>
        <a:p>
          <a:r>
            <a:rPr lang="en-ZA" sz="1100"/>
            <a:t>y = z</a:t>
          </a:r>
        </a:p>
        <a:p>
          <a:endParaRPr lang="en-ZA" sz="1100"/>
        </a:p>
        <a:p>
          <a:r>
            <a:rPr lang="en-ZA" sz="1100"/>
            <a:t>substitute into row 1 (y = z):</a:t>
          </a:r>
        </a:p>
        <a:p>
          <a:r>
            <a:rPr lang="en-ZA" sz="1100"/>
            <a:t>x + 1,08771156789905z + 1,08771156789905z = 0</a:t>
          </a:r>
        </a:p>
        <a:p>
          <a:r>
            <a:rPr lang="en-ZA" sz="1100"/>
            <a:t>x = -2,1754231357981z</a:t>
          </a:r>
        </a:p>
        <a:p>
          <a:endParaRPr lang="en-ZA" sz="1100"/>
        </a:p>
        <a:p>
          <a:r>
            <a:rPr lang="en-ZA" sz="1100"/>
            <a:t>relationships:</a:t>
          </a:r>
        </a:p>
        <a:p>
          <a:r>
            <a:rPr lang="en-ZA" sz="1100"/>
            <a:t>y = z</a:t>
          </a:r>
        </a:p>
        <a:p>
          <a:r>
            <a:rPr lang="en-ZA" sz="1100">
              <a:solidFill>
                <a:schemeClr val="tx1"/>
              </a:solidFill>
              <a:effectLst/>
              <a:latin typeface="+mn-lt"/>
              <a:ea typeface="+mn-ea"/>
              <a:cs typeface="+mn-cs"/>
            </a:rPr>
            <a:t>x = -2,1754231357981z</a:t>
          </a:r>
          <a:endParaRPr lang="en-ZA">
            <a:effectLst/>
          </a:endParaRPr>
        </a:p>
        <a:p>
          <a:endParaRPr lang="en-ZA" sz="1100"/>
        </a:p>
        <a:p>
          <a:r>
            <a:rPr lang="en-ZA" sz="1100"/>
            <a:t>let z = 1:</a:t>
          </a:r>
        </a:p>
        <a:p>
          <a:r>
            <a:rPr lang="en-ZA" sz="1100"/>
            <a:t>x = </a:t>
          </a:r>
          <a:r>
            <a:rPr lang="en-ZA" sz="1100">
              <a:solidFill>
                <a:schemeClr val="tx1"/>
              </a:solidFill>
              <a:effectLst/>
              <a:latin typeface="+mn-lt"/>
              <a:ea typeface="+mn-ea"/>
              <a:cs typeface="+mn-cs"/>
            </a:rPr>
            <a:t>-2,1754231357981</a:t>
          </a:r>
          <a:endParaRPr lang="en-ZA" sz="1100"/>
        </a:p>
        <a:p>
          <a:r>
            <a:rPr lang="en-ZA" sz="1100"/>
            <a:t>y = 1</a:t>
          </a:r>
        </a:p>
        <a:p>
          <a:r>
            <a:rPr lang="en-ZA" sz="1100"/>
            <a:t>z = 1</a:t>
          </a:r>
        </a:p>
        <a:p>
          <a:endParaRPr lang="en-ZA" sz="1100"/>
        </a:p>
        <a:p>
          <a:pPr algn="ctr"/>
          <a:r>
            <a:rPr lang="en-ZA" sz="1100"/>
            <a:t>Eigenvector = any scalar multiple of:</a:t>
          </a:r>
        </a:p>
      </xdr:txBody>
    </xdr:sp>
    <xdr:clientData/>
  </xdr:oneCellAnchor>
  <xdr:oneCellAnchor>
    <xdr:from>
      <xdr:col>12</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5499507B-B696-436F-9943-356A334A1D17}"/>
                </a:ext>
              </a:extLst>
            </xdr:cNvPr>
            <xdr:cNvSpPr txBox="1"/>
          </xdr:nvSpPr>
          <xdr:spPr>
            <a:xfrm>
              <a:off x="12573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nor/>
                                </m:rPr>
                                <a:rPr lang="en-ZA" sz="1100">
                                  <a:solidFill>
                                    <a:schemeClr val="tx1"/>
                                  </a:solidFill>
                                  <a:effectLst/>
                                  <a:latin typeface="+mn-lt"/>
                                  <a:ea typeface="+mn-ea"/>
                                  <a:cs typeface="+mn-cs"/>
                                </a:rPr>
                                <m:t>−2,1754231357981</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7" name="TextBox 6">
              <a:extLst>
                <a:ext uri="{FF2B5EF4-FFF2-40B4-BE49-F238E27FC236}">
                  <a16:creationId xmlns:a16="http://schemas.microsoft.com/office/drawing/2014/main" id="{5499507B-B696-436F-9943-356A334A1D17}"/>
                </a:ext>
              </a:extLst>
            </xdr:cNvPr>
            <xdr:cNvSpPr txBox="1"/>
          </xdr:nvSpPr>
          <xdr:spPr>
            <a:xfrm>
              <a:off x="12573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ZA" sz="1100" i="0">
                  <a:solidFill>
                    <a:schemeClr val="tx1"/>
                  </a:solidFill>
                  <a:effectLst/>
                  <a:latin typeface="+mn-lt"/>
                  <a:ea typeface="+mn-ea"/>
                  <a:cs typeface="+mn-cs"/>
                </a:rPr>
                <a:t>"−2,1754231357981</a:t>
              </a:r>
              <a:r>
                <a:rPr lang="en-ZA" sz="110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1@1)]</a:t>
              </a:r>
              <a:endParaRPr lang="en-ZA" sz="1100"/>
            </a:p>
          </xdr:txBody>
        </xdr:sp>
      </mc:Fallback>
    </mc:AlternateContent>
    <xdr:clientData/>
  </xdr:oneCellAnchor>
  <xdr:oneCellAnchor>
    <xdr:from>
      <xdr:col>4</xdr:col>
      <xdr:colOff>0</xdr:colOff>
      <xdr:row>75</xdr:row>
      <xdr:rowOff>11206</xdr:rowOff>
    </xdr:from>
    <xdr:ext cx="3160059" cy="4560794"/>
    <xdr:sp macro="" textlink="">
      <xdr:nvSpPr>
        <xdr:cNvPr id="11" name="TextBox 10">
          <a:extLst>
            <a:ext uri="{FF2B5EF4-FFF2-40B4-BE49-F238E27FC236}">
              <a16:creationId xmlns:a16="http://schemas.microsoft.com/office/drawing/2014/main" id="{4AFD1D2D-3C3A-407B-8DF2-DDAD409A49D9}"/>
            </a:ext>
          </a:extLst>
        </xdr:cNvPr>
        <xdr:cNvSpPr txBox="1"/>
      </xdr:nvSpPr>
      <xdr:spPr>
        <a:xfrm>
          <a:off x="4213412" y="14388353"/>
          <a:ext cx="3160059" cy="4560794"/>
        </a:xfrm>
        <a:prstGeom prst="rect">
          <a:avLst/>
        </a:prstGeom>
        <a:solidFill>
          <a:schemeClr val="accent5">
            <a:lumMod val="20000"/>
            <a:lumOff val="80000"/>
            <a:alpha val="50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1">
              <a:solidFill>
                <a:schemeClr val="tx1"/>
              </a:solidFill>
              <a:effectLst/>
              <a:latin typeface="+mn-lt"/>
              <a:ea typeface="+mn-ea"/>
              <a:cs typeface="+mn-cs"/>
            </a:rPr>
            <a:t>v1</a:t>
          </a:r>
          <a:r>
            <a:rPr lang="en-ZA" sz="1100" b="1" baseline="0">
              <a:solidFill>
                <a:schemeClr val="tx1"/>
              </a:solidFill>
              <a:effectLst/>
              <a:latin typeface="+mn-lt"/>
              <a:ea typeface="+mn-ea"/>
              <a:cs typeface="+mn-cs"/>
            </a:rPr>
            <a:t> Calculation</a:t>
          </a:r>
          <a:endParaRPr lang="en-ZA" sz="1100"/>
        </a:p>
        <a:p>
          <a:r>
            <a:rPr lang="en-ZA" sz="1100"/>
            <a:t>row 1:</a:t>
          </a:r>
        </a:p>
        <a:p>
          <a:r>
            <a:rPr lang="en-ZA" sz="1100"/>
            <a:t>x - 0,453477418y - 0,453477418z = 0</a:t>
          </a:r>
        </a:p>
        <a:p>
          <a:endParaRPr lang="en-ZA" sz="1100"/>
        </a:p>
        <a:p>
          <a:r>
            <a:rPr lang="en-ZA" sz="1100"/>
            <a:t>row 2:</a:t>
          </a:r>
        </a:p>
        <a:p>
          <a:r>
            <a:rPr lang="en-ZA" sz="1100"/>
            <a:t>y - z = 0</a:t>
          </a:r>
        </a:p>
        <a:p>
          <a:r>
            <a:rPr lang="en-ZA" sz="1100"/>
            <a:t>y = z</a:t>
          </a:r>
        </a:p>
        <a:p>
          <a:endParaRPr lang="en-ZA" sz="1100"/>
        </a:p>
        <a:p>
          <a:r>
            <a:rPr lang="en-ZA" sz="1100"/>
            <a:t>substitute into row 1 (y = z):</a:t>
          </a:r>
        </a:p>
        <a:p>
          <a:r>
            <a:rPr lang="en-ZA" sz="1100"/>
            <a:t>x - 0,453477418z - 0,453477418z = 0</a:t>
          </a:r>
        </a:p>
        <a:p>
          <a:r>
            <a:rPr lang="en-ZA" sz="1100"/>
            <a:t>x = 0,906954836z</a:t>
          </a:r>
        </a:p>
        <a:p>
          <a:endParaRPr lang="en-ZA" sz="1100"/>
        </a:p>
        <a:p>
          <a:r>
            <a:rPr lang="en-ZA" sz="1100"/>
            <a:t>relationships:</a:t>
          </a:r>
        </a:p>
        <a:p>
          <a:r>
            <a:rPr lang="en-ZA" sz="1100"/>
            <a:t>y = z</a:t>
          </a:r>
        </a:p>
        <a:p>
          <a:r>
            <a:rPr lang="en-ZA" sz="1100"/>
            <a:t>x = 0,906954836z</a:t>
          </a:r>
        </a:p>
        <a:p>
          <a:endParaRPr lang="en-ZA" sz="1100"/>
        </a:p>
        <a:p>
          <a:r>
            <a:rPr lang="en-ZA" sz="1100"/>
            <a:t>let z = 1:</a:t>
          </a:r>
        </a:p>
        <a:p>
          <a:r>
            <a:rPr lang="en-ZA" sz="1100"/>
            <a:t>x = 0,906954836</a:t>
          </a:r>
        </a:p>
        <a:p>
          <a:r>
            <a:rPr lang="en-ZA" sz="1100"/>
            <a:t>y = 1</a:t>
          </a:r>
        </a:p>
        <a:p>
          <a:r>
            <a:rPr lang="en-ZA" sz="1100"/>
            <a:t>z = 1</a:t>
          </a:r>
        </a:p>
        <a:p>
          <a:endParaRPr lang="en-ZA" sz="1100"/>
        </a:p>
        <a:p>
          <a:pPr algn="ctr"/>
          <a:r>
            <a:rPr lang="en-ZA" sz="1100"/>
            <a:t>Eigenvector = any scalar multiple of:</a:t>
          </a:r>
        </a:p>
      </xdr:txBody>
    </xdr:sp>
    <xdr:clientData/>
  </xdr:oneCellAnchor>
  <xdr:twoCellAnchor>
    <xdr:from>
      <xdr:col>3</xdr:col>
      <xdr:colOff>56029</xdr:colOff>
      <xdr:row>74</xdr:row>
      <xdr:rowOff>56030</xdr:rowOff>
    </xdr:from>
    <xdr:to>
      <xdr:col>3</xdr:col>
      <xdr:colOff>997323</xdr:colOff>
      <xdr:row>75</xdr:row>
      <xdr:rowOff>156882</xdr:rowOff>
    </xdr:to>
    <xdr:cxnSp macro="">
      <xdr:nvCxnSpPr>
        <xdr:cNvPr id="12" name="Straight Arrow Connector 11">
          <a:extLst>
            <a:ext uri="{FF2B5EF4-FFF2-40B4-BE49-F238E27FC236}">
              <a16:creationId xmlns:a16="http://schemas.microsoft.com/office/drawing/2014/main" id="{61F2CC27-96D6-4494-9472-FA6B1D0C1DDB}"/>
            </a:ext>
          </a:extLst>
        </xdr:cNvPr>
        <xdr:cNvCxnSpPr/>
      </xdr:nvCxnSpPr>
      <xdr:spPr>
        <a:xfrm flipV="1">
          <a:off x="3216088" y="13189324"/>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0</xdr:colOff>
      <xdr:row>96</xdr:row>
      <xdr:rowOff>0</xdr:rowOff>
    </xdr:from>
    <xdr:ext cx="3143250" cy="571500"/>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18075F3-0F95-43F7-9AB1-DAD99AFE6FA2}"/>
                </a:ext>
              </a:extLst>
            </xdr:cNvPr>
            <xdr:cNvSpPr txBox="1"/>
          </xdr:nvSpPr>
          <xdr:spPr>
            <a:xfrm>
              <a:off x="4191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ZA" sz="1100" i="1">
                            <a:latin typeface="Cambria Math" panose="02040503050406030204" pitchFamily="18" charset="0"/>
                          </a:rPr>
                        </m:ctrlPr>
                      </m:dPr>
                      <m:e>
                        <m:m>
                          <m:mPr>
                            <m:mcs>
                              <m:mc>
                                <m:mcPr>
                                  <m:count m:val="1"/>
                                  <m:mcJc m:val="center"/>
                                </m:mcPr>
                              </m:mc>
                            </m:mcs>
                            <m:ctrlPr>
                              <a:rPr lang="en-ZA" sz="1100" i="1">
                                <a:latin typeface="Cambria Math" panose="02040503050406030204" pitchFamily="18" charset="0"/>
                              </a:rPr>
                            </m:ctrlPr>
                          </m:mPr>
                          <m:mr>
                            <m:e>
                              <m:r>
                                <m:rPr>
                                  <m:nor/>
                                </m:rPr>
                                <a:rPr lang="en-ZA" sz="1100">
                                  <a:solidFill>
                                    <a:schemeClr val="tx1"/>
                                  </a:solidFill>
                                  <a:effectLst/>
                                  <a:latin typeface="+mn-lt"/>
                                  <a:ea typeface="+mn-ea"/>
                                  <a:cs typeface="+mn-cs"/>
                                </a:rPr>
                                <m:t>0,906954836</m:t>
                              </m:r>
                              <m:r>
                                <m:rPr>
                                  <m:nor/>
                                </m:rPr>
                                <a:rPr lang="en-ZA">
                                  <a:effectLst/>
                                </a:rPr>
                                <m:t> </m:t>
                              </m:r>
                            </m:e>
                          </m:mr>
                          <m:mr>
                            <m:e>
                              <m:r>
                                <a:rPr lang="en-US" sz="1100" b="0" i="1">
                                  <a:latin typeface="Cambria Math" panose="02040503050406030204" pitchFamily="18" charset="0"/>
                                </a:rPr>
                                <m:t>1</m:t>
                              </m:r>
                            </m:e>
                          </m:mr>
                          <m:mr>
                            <m:e>
                              <m:r>
                                <a:rPr lang="en-US" sz="1100" b="0" i="1">
                                  <a:latin typeface="Cambria Math" panose="02040503050406030204" pitchFamily="18" charset="0"/>
                                </a:rPr>
                                <m:t>1</m:t>
                              </m:r>
                            </m:e>
                          </m:mr>
                        </m:m>
                      </m:e>
                    </m:d>
                  </m:oMath>
                </m:oMathPara>
              </a14:m>
              <a:endParaRPr lang="en-ZA" sz="1100"/>
            </a:p>
          </xdr:txBody>
        </xdr:sp>
      </mc:Choice>
      <mc:Fallback xmlns="">
        <xdr:sp macro="" textlink="">
          <xdr:nvSpPr>
            <xdr:cNvPr id="13" name="TextBox 12">
              <a:extLst>
                <a:ext uri="{FF2B5EF4-FFF2-40B4-BE49-F238E27FC236}">
                  <a16:creationId xmlns:a16="http://schemas.microsoft.com/office/drawing/2014/main" id="{518075F3-0F95-43F7-9AB1-DAD99AFE6FA2}"/>
                </a:ext>
              </a:extLst>
            </xdr:cNvPr>
            <xdr:cNvSpPr txBox="1"/>
          </xdr:nvSpPr>
          <xdr:spPr>
            <a:xfrm>
              <a:off x="4191000" y="18396857"/>
              <a:ext cx="314325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ZA" sz="1100" i="0">
                  <a:latin typeface="Cambria Math" panose="02040503050406030204" pitchFamily="18" charset="0"/>
                </a:rPr>
                <a:t>[■8(</a:t>
              </a:r>
              <a:r>
                <a:rPr lang="en-ZA" sz="1100" i="0">
                  <a:solidFill>
                    <a:schemeClr val="tx1"/>
                  </a:solidFill>
                  <a:effectLst/>
                  <a:latin typeface="+mn-lt"/>
                  <a:ea typeface="+mn-ea"/>
                  <a:cs typeface="+mn-cs"/>
                </a:rPr>
                <a:t>"0,906954836</a:t>
              </a:r>
              <a:r>
                <a:rPr lang="en-ZA" i="0">
                  <a:effectLst/>
                </a:rPr>
                <a:t> </a:t>
              </a:r>
              <a:r>
                <a:rPr lang="en-ZA" i="0">
                  <a:effectLst/>
                  <a:latin typeface="Cambria Math" panose="02040503050406030204" pitchFamily="18" charset="0"/>
                </a:rPr>
                <a:t>" @</a:t>
              </a:r>
              <a:r>
                <a:rPr lang="en-US" sz="1100" b="0" i="0">
                  <a:latin typeface="Cambria Math" panose="02040503050406030204" pitchFamily="18" charset="0"/>
                </a:rPr>
                <a:t>1@1)]</a:t>
              </a:r>
              <a:endParaRPr lang="en-ZA" sz="1100"/>
            </a:p>
          </xdr:txBody>
        </xdr:sp>
      </mc:Fallback>
    </mc:AlternateContent>
    <xdr:clientData/>
  </xdr:oneCellAnchor>
  <xdr:oneCellAnchor>
    <xdr:from>
      <xdr:col>0</xdr:col>
      <xdr:colOff>0</xdr:colOff>
      <xdr:row>4</xdr:row>
      <xdr:rowOff>7326</xdr:rowOff>
    </xdr:from>
    <xdr:ext cx="4213412" cy="945174"/>
    <xdr:sp macro="" textlink="">
      <xdr:nvSpPr>
        <xdr:cNvPr id="24" name="TextBox 23">
          <a:extLst>
            <a:ext uri="{FF2B5EF4-FFF2-40B4-BE49-F238E27FC236}">
              <a16:creationId xmlns:a16="http://schemas.microsoft.com/office/drawing/2014/main" id="{521C03CD-7685-45B7-B243-2E36FFB6B96C}"/>
            </a:ext>
          </a:extLst>
        </xdr:cNvPr>
        <xdr:cNvSpPr txBox="1"/>
      </xdr:nvSpPr>
      <xdr:spPr>
        <a:xfrm>
          <a:off x="0" y="197826"/>
          <a:ext cx="4213412" cy="945174"/>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1. Compute mean and sample standard</a:t>
          </a:r>
          <a:r>
            <a:rPr lang="en-ZA" sz="1100" b="1" baseline="0"/>
            <a:t> deviation</a:t>
          </a:r>
          <a:r>
            <a:rPr lang="en-ZA" sz="1100" b="1"/>
            <a:t> for each feature.</a:t>
          </a:r>
        </a:p>
      </xdr:txBody>
    </xdr:sp>
    <xdr:clientData/>
  </xdr:oneCellAnchor>
  <xdr:oneCellAnchor>
    <xdr:from>
      <xdr:col>5</xdr:col>
      <xdr:colOff>0</xdr:colOff>
      <xdr:row>4</xdr:row>
      <xdr:rowOff>0</xdr:rowOff>
    </xdr:from>
    <xdr:ext cx="4203885" cy="952500"/>
    <xdr:sp macro="" textlink="">
      <xdr:nvSpPr>
        <xdr:cNvPr id="25" name="TextBox 24">
          <a:extLst>
            <a:ext uri="{FF2B5EF4-FFF2-40B4-BE49-F238E27FC236}">
              <a16:creationId xmlns:a16="http://schemas.microsoft.com/office/drawing/2014/main" id="{973242FB-2BF5-4A65-959A-AE2145E3276E}"/>
            </a:ext>
          </a:extLst>
        </xdr:cNvPr>
        <xdr:cNvSpPr txBox="1"/>
      </xdr:nvSpPr>
      <xdr:spPr>
        <a:xfrm>
          <a:off x="5266765" y="190500"/>
          <a:ext cx="4203885"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ZA" sz="1100" b="1"/>
            <a:t>2. Standardise data using z-score formula. (So Mean</a:t>
          </a:r>
          <a:r>
            <a:rPr lang="en-ZA" sz="1100" b="1" baseline="0"/>
            <a:t>  = 0, Std. Dev = 1)</a:t>
          </a:r>
          <a:endParaRPr lang="en-ZA" sz="1100" b="1"/>
        </a:p>
      </xdr:txBody>
    </xdr:sp>
    <xdr:clientData/>
  </xdr:oneCellAnchor>
  <xdr:oneCellAnchor>
    <xdr:from>
      <xdr:col>5</xdr:col>
      <xdr:colOff>0</xdr:colOff>
      <xdr:row>6</xdr:row>
      <xdr:rowOff>0</xdr:rowOff>
    </xdr:from>
    <xdr:ext cx="4190999" cy="381000"/>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639071F0-D4C6-4AA9-A748-36C4CD31CB97}"/>
                </a:ext>
              </a:extLst>
            </xdr:cNvPr>
            <xdr:cNvSpPr txBox="1"/>
          </xdr:nvSpPr>
          <xdr:spPr>
            <a:xfrm>
              <a:off x="5238750" y="571500"/>
              <a:ext cx="4190999"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𝑧</m:t>
                    </m:r>
                    <m:r>
                      <a:rPr lang="en-US" sz="1050" b="0" i="1">
                        <a:latin typeface="Cambria Math" panose="02040503050406030204" pitchFamily="18" charset="0"/>
                      </a:rPr>
                      <m:t>=</m:t>
                    </m:r>
                    <m:f>
                      <m:fPr>
                        <m:ctrlPr>
                          <a:rPr lang="en-US" sz="1050" b="0" i="1">
                            <a:latin typeface="Cambria Math" panose="02040503050406030204" pitchFamily="18" charset="0"/>
                          </a:rPr>
                        </m:ctrlPr>
                      </m:fPr>
                      <m:num>
                        <m:d>
                          <m:dPr>
                            <m:ctrlPr>
                              <a:rPr lang="en-US" sz="1050" b="0" i="1">
                                <a:latin typeface="Cambria Math" panose="02040503050406030204" pitchFamily="18" charset="0"/>
                              </a:rPr>
                            </m:ctrlPr>
                          </m:dPr>
                          <m:e>
                            <m:r>
                              <a:rPr lang="en-US" sz="1050" b="0" i="1">
                                <a:latin typeface="Cambria Math" panose="02040503050406030204" pitchFamily="18" charset="0"/>
                              </a:rPr>
                              <m:t>𝑥</m:t>
                            </m:r>
                            <m:r>
                              <a:rPr lang="en-US" sz="1050" b="0" i="1">
                                <a:latin typeface="Cambria Math" panose="02040503050406030204" pitchFamily="18" charset="0"/>
                              </a:rPr>
                              <m:t> − </m:t>
                            </m:r>
                            <m:acc>
                              <m:accPr>
                                <m:chr m:val="̅"/>
                                <m:ctrlPr>
                                  <a:rPr lang="en-US" sz="1050" b="0" i="1">
                                    <a:latin typeface="Cambria Math" panose="02040503050406030204" pitchFamily="18" charset="0"/>
                                  </a:rPr>
                                </m:ctrlPr>
                              </m:accPr>
                              <m:e>
                                <m:r>
                                  <a:rPr lang="en-US" sz="1050" b="0" i="1">
                                    <a:latin typeface="Cambria Math" panose="02040503050406030204" pitchFamily="18" charset="0"/>
                                  </a:rPr>
                                  <m:t>𝑥</m:t>
                                </m:r>
                              </m:e>
                            </m:acc>
                          </m:e>
                        </m:d>
                      </m:num>
                      <m:den>
                        <m:r>
                          <a:rPr lang="en-US" sz="1050" b="0" i="1">
                            <a:latin typeface="Cambria Math" panose="02040503050406030204" pitchFamily="18" charset="0"/>
                          </a:rPr>
                          <m:t>𝑠</m:t>
                        </m:r>
                      </m:den>
                    </m:f>
                    <m:r>
                      <a:rPr lang="en-US" sz="1050" b="0" i="1">
                        <a:latin typeface="Cambria Math" panose="02040503050406030204" pitchFamily="18" charset="0"/>
                      </a:rPr>
                      <m:t> </m:t>
                    </m:r>
                  </m:oMath>
                </m:oMathPara>
              </a14:m>
              <a:endParaRPr lang="en-ZA" sz="1050"/>
            </a:p>
          </xdr:txBody>
        </xdr:sp>
      </mc:Choice>
      <mc:Fallback xmlns="">
        <xdr:sp macro="" textlink="">
          <xdr:nvSpPr>
            <xdr:cNvPr id="26" name="TextBox 25">
              <a:extLst>
                <a:ext uri="{FF2B5EF4-FFF2-40B4-BE49-F238E27FC236}">
                  <a16:creationId xmlns:a16="http://schemas.microsoft.com/office/drawing/2014/main" id="{639071F0-D4C6-4AA9-A748-36C4CD31CB97}"/>
                </a:ext>
              </a:extLst>
            </xdr:cNvPr>
            <xdr:cNvSpPr txBox="1"/>
          </xdr:nvSpPr>
          <xdr:spPr>
            <a:xfrm>
              <a:off x="5238750" y="571500"/>
              <a:ext cx="4190999"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050" b="0" i="0">
                  <a:latin typeface="Cambria Math" panose="02040503050406030204" pitchFamily="18" charset="0"/>
                </a:rPr>
                <a:t>𝑧=((𝑥 − 𝑥 ̅ ))/𝑠  </a:t>
              </a:r>
              <a:endParaRPr lang="en-ZA" sz="1050"/>
            </a:p>
          </xdr:txBody>
        </xdr:sp>
      </mc:Fallback>
    </mc:AlternateContent>
    <xdr:clientData/>
  </xdr:oneCellAnchor>
  <xdr:oneCellAnchor>
    <xdr:from>
      <xdr:col>2</xdr:col>
      <xdr:colOff>0</xdr:colOff>
      <xdr:row>6</xdr:row>
      <xdr:rowOff>0</xdr:rowOff>
    </xdr:from>
    <xdr:ext cx="2095500" cy="57150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687AA26-1FE9-4DF6-BCA9-184F9F4A7682}"/>
                </a:ext>
              </a:extLst>
            </xdr:cNvPr>
            <xdr:cNvSpPr txBox="1"/>
          </xdr:nvSpPr>
          <xdr:spPr>
            <a:xfrm>
              <a:off x="209550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𝑠</m:t>
                        </m:r>
                      </m:e>
                      <m:sub>
                        <m:r>
                          <a:rPr lang="en-US" sz="800" b="0" i="1">
                            <a:latin typeface="Cambria Math" panose="02040503050406030204" pitchFamily="18" charset="0"/>
                          </a:rPr>
                          <m:t>𝑥</m:t>
                        </m:r>
                      </m:sub>
                    </m:sSub>
                    <m:r>
                      <a:rPr lang="en-US" sz="800" b="0" i="1">
                        <a:latin typeface="Cambria Math" panose="02040503050406030204" pitchFamily="18" charset="0"/>
                      </a:rPr>
                      <m:t>= </m:t>
                    </m:r>
                    <m:rad>
                      <m:radPr>
                        <m:degHide m:val="on"/>
                        <m:ctrlPr>
                          <a:rPr lang="en-US" sz="800" b="0" i="1">
                            <a:latin typeface="Cambria Math" panose="02040503050406030204" pitchFamily="18" charset="0"/>
                          </a:rPr>
                        </m:ctrlPr>
                      </m:radPr>
                      <m:deg/>
                      <m:e>
                        <m:f>
                          <m:fPr>
                            <m:ctrlPr>
                              <a:rPr lang="en-US" sz="800" b="0" i="1">
                                <a:latin typeface="Cambria Math" panose="02040503050406030204" pitchFamily="18" charset="0"/>
                              </a:rPr>
                            </m:ctrlPr>
                          </m:fPr>
                          <m:num>
                            <m:r>
                              <a:rPr lang="en-US" sz="800" b="0" i="1">
                                <a:latin typeface="Cambria Math" panose="02040503050406030204" pitchFamily="18" charset="0"/>
                              </a:rPr>
                              <m:t>1</m:t>
                            </m:r>
                          </m:num>
                          <m:den>
                            <m:r>
                              <a:rPr lang="en-US" sz="800" b="0" i="1">
                                <a:latin typeface="Cambria Math" panose="02040503050406030204" pitchFamily="18" charset="0"/>
                              </a:rPr>
                              <m:t>𝑛</m:t>
                            </m:r>
                            <m:r>
                              <a:rPr lang="en-US" sz="800" b="0" i="1">
                                <a:latin typeface="Cambria Math" panose="02040503050406030204" pitchFamily="18" charset="0"/>
                              </a:rPr>
                              <m:t>−1</m:t>
                            </m:r>
                          </m:den>
                        </m:f>
                        <m:nary>
                          <m:naryPr>
                            <m:chr m:val="∑"/>
                            <m:ctrlPr>
                              <a:rPr lang="en-US" sz="800" b="0" i="1">
                                <a:latin typeface="Cambria Math" panose="02040503050406030204" pitchFamily="18" charset="0"/>
                              </a:rPr>
                            </m:ctrlPr>
                          </m:naryPr>
                          <m:sub>
                            <m:r>
                              <m:rPr>
                                <m:brk m:alnAt="23"/>
                              </m:rPr>
                              <a:rPr lang="en-US" sz="800" b="0" i="1">
                                <a:latin typeface="Cambria Math" panose="02040503050406030204" pitchFamily="18" charset="0"/>
                              </a:rPr>
                              <m:t>𝑖</m:t>
                            </m:r>
                            <m:r>
                              <a:rPr lang="en-US" sz="800" b="0" i="1">
                                <a:latin typeface="Cambria Math" panose="02040503050406030204" pitchFamily="18" charset="0"/>
                              </a:rPr>
                              <m:t>=</m:t>
                            </m:r>
                            <m:r>
                              <m:rPr>
                                <m:brk m:alnAt="23"/>
                              </m:rPr>
                              <a:rPr lang="en-US" sz="800" b="0" i="1">
                                <a:latin typeface="Cambria Math" panose="02040503050406030204" pitchFamily="18" charset="0"/>
                              </a:rPr>
                              <m:t>1</m:t>
                            </m:r>
                          </m:sub>
                          <m:sup>
                            <m:r>
                              <a:rPr lang="en-US" sz="800" b="0" i="1">
                                <a:latin typeface="Cambria Math" panose="02040503050406030204" pitchFamily="18" charset="0"/>
                              </a:rPr>
                              <m:t>𝑛</m:t>
                            </m:r>
                          </m:sup>
                          <m:e>
                            <m:r>
                              <a:rPr lang="en-US" sz="800" b="0" i="1">
                                <a:latin typeface="Cambria Math" panose="02040503050406030204" pitchFamily="18" charset="0"/>
                              </a:rPr>
                              <m:t>(</m:t>
                            </m:r>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𝑖</m:t>
                                </m:r>
                              </m:sub>
                            </m:sSub>
                            <m:r>
                              <a:rPr lang="en-US" sz="800" b="0" i="1">
                                <a:latin typeface="Cambria Math" panose="02040503050406030204" pitchFamily="18" charset="0"/>
                              </a:rPr>
                              <m:t>−</m:t>
                            </m:r>
                            <m:acc>
                              <m:accPr>
                                <m:chr m:val="̅"/>
                                <m:ctrlPr>
                                  <a:rPr lang="en-US" sz="800" b="0" i="1">
                                    <a:latin typeface="Cambria Math" panose="02040503050406030204" pitchFamily="18" charset="0"/>
                                  </a:rPr>
                                </m:ctrlPr>
                              </m:accPr>
                              <m:e>
                                <m:r>
                                  <a:rPr lang="en-US" sz="800" b="0" i="1">
                                    <a:latin typeface="Cambria Math" panose="02040503050406030204" pitchFamily="18" charset="0"/>
                                  </a:rPr>
                                  <m:t>𝑥</m:t>
                                </m:r>
                              </m:e>
                            </m:acc>
                            <m:sSup>
                              <m:sSupPr>
                                <m:ctrlPr>
                                  <a:rPr lang="en-US" sz="800" b="0" i="1">
                                    <a:latin typeface="Cambria Math" panose="02040503050406030204" pitchFamily="18" charset="0"/>
                                  </a:rPr>
                                </m:ctrlPr>
                              </m:sSupPr>
                              <m:e>
                                <m:r>
                                  <a:rPr lang="en-US" sz="800" b="0" i="1">
                                    <a:latin typeface="Cambria Math" panose="02040503050406030204" pitchFamily="18" charset="0"/>
                                  </a:rPr>
                                  <m:t>)</m:t>
                                </m:r>
                              </m:e>
                              <m:sup>
                                <m:r>
                                  <a:rPr lang="en-US" sz="800" b="0" i="1">
                                    <a:latin typeface="Cambria Math" panose="02040503050406030204" pitchFamily="18" charset="0"/>
                                  </a:rPr>
                                  <m:t>2</m:t>
                                </m:r>
                              </m:sup>
                            </m:sSup>
                          </m:e>
                        </m:nary>
                      </m:e>
                    </m:rad>
                  </m:oMath>
                </m:oMathPara>
              </a14:m>
              <a:endParaRPr lang="en-ZA" sz="800">
                <a:latin typeface="Broadway" panose="04040905080B02020502" pitchFamily="82" charset="0"/>
              </a:endParaRPr>
            </a:p>
          </xdr:txBody>
        </xdr:sp>
      </mc:Choice>
      <mc:Fallback xmlns="">
        <xdr:sp macro="" textlink="">
          <xdr:nvSpPr>
            <xdr:cNvPr id="27" name="TextBox 26">
              <a:extLst>
                <a:ext uri="{FF2B5EF4-FFF2-40B4-BE49-F238E27FC236}">
                  <a16:creationId xmlns:a16="http://schemas.microsoft.com/office/drawing/2014/main" id="{6687AA26-1FE9-4DF6-BCA9-184F9F4A7682}"/>
                </a:ext>
              </a:extLst>
            </xdr:cNvPr>
            <xdr:cNvSpPr txBox="1"/>
          </xdr:nvSpPr>
          <xdr:spPr>
            <a:xfrm>
              <a:off x="209550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rPr>
                <a:t>𝑠_𝑥= √(1/(𝑛−1) ∑_(𝑖=1)^𝑛▒〖(𝑥_𝑖−𝑥 ̅)^2 〗)</a:t>
              </a:r>
              <a:endParaRPr lang="en-ZA" sz="800">
                <a:latin typeface="Broadway" panose="04040905080B02020502" pitchFamily="82" charset="0"/>
              </a:endParaRPr>
            </a:p>
          </xdr:txBody>
        </xdr:sp>
      </mc:Fallback>
    </mc:AlternateContent>
    <xdr:clientData/>
  </xdr:oneCellAnchor>
  <xdr:oneCellAnchor>
    <xdr:from>
      <xdr:col>0</xdr:col>
      <xdr:colOff>0</xdr:colOff>
      <xdr:row>6</xdr:row>
      <xdr:rowOff>0</xdr:rowOff>
    </xdr:from>
    <xdr:ext cx="2095500" cy="57150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F6C3326A-41CA-44CA-90DD-F14B4CC8F308}"/>
                </a:ext>
              </a:extLst>
            </xdr:cNvPr>
            <xdr:cNvSpPr txBox="1"/>
          </xdr:nvSpPr>
          <xdr:spPr>
            <a:xfrm>
              <a:off x="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acc>
                      <m:accPr>
                        <m:chr m:val="̅"/>
                        <m:ctrlPr>
                          <a:rPr lang="en-US" sz="800" b="0" i="1">
                            <a:latin typeface="Cambria Math" panose="02040503050406030204" pitchFamily="18" charset="0"/>
                          </a:rPr>
                        </m:ctrlPr>
                      </m:accPr>
                      <m:e>
                        <m:r>
                          <a:rPr lang="en-US" sz="800" b="0" i="1">
                            <a:latin typeface="Cambria Math" panose="02040503050406030204" pitchFamily="18" charset="0"/>
                          </a:rPr>
                          <m:t>𝑥</m:t>
                        </m:r>
                      </m:e>
                    </m:acc>
                    <m:r>
                      <a:rPr lang="en-US" sz="800" b="0" i="1">
                        <a:latin typeface="Cambria Math" panose="02040503050406030204" pitchFamily="18" charset="0"/>
                      </a:rPr>
                      <m:t>= </m:t>
                    </m:r>
                    <m:f>
                      <m:fPr>
                        <m:ctrlPr>
                          <a:rPr lang="en-US" sz="800" b="0" i="1">
                            <a:solidFill>
                              <a:schemeClr val="tx1"/>
                            </a:solidFill>
                            <a:effectLst/>
                            <a:latin typeface="Cambria Math" panose="02040503050406030204" pitchFamily="18" charset="0"/>
                            <a:ea typeface="+mn-ea"/>
                            <a:cs typeface="+mn-cs"/>
                          </a:rPr>
                        </m:ctrlPr>
                      </m:fPr>
                      <m:num>
                        <m:r>
                          <a:rPr lang="en-US" sz="800" b="0" i="1">
                            <a:solidFill>
                              <a:schemeClr val="tx1"/>
                            </a:solidFill>
                            <a:effectLst/>
                            <a:latin typeface="Cambria Math" panose="02040503050406030204" pitchFamily="18" charset="0"/>
                            <a:ea typeface="+mn-ea"/>
                            <a:cs typeface="+mn-cs"/>
                          </a:rPr>
                          <m:t>1</m:t>
                        </m:r>
                      </m:num>
                      <m:den>
                        <m:r>
                          <a:rPr lang="en-US" sz="800" b="0" i="1">
                            <a:solidFill>
                              <a:schemeClr val="tx1"/>
                            </a:solidFill>
                            <a:effectLst/>
                            <a:latin typeface="Cambria Math" panose="02040503050406030204" pitchFamily="18" charset="0"/>
                            <a:ea typeface="+mn-ea"/>
                            <a:cs typeface="+mn-cs"/>
                          </a:rPr>
                          <m:t>𝑛</m:t>
                        </m:r>
                      </m:den>
                    </m:f>
                    <m:nary>
                      <m:naryPr>
                        <m:chr m:val="∑"/>
                        <m:ctrlPr>
                          <a:rPr lang="en-US" sz="800" b="0" i="1">
                            <a:solidFill>
                              <a:schemeClr val="tx1"/>
                            </a:solidFill>
                            <a:effectLst/>
                            <a:latin typeface="Cambria Math" panose="02040503050406030204" pitchFamily="18" charset="0"/>
                            <a:ea typeface="+mn-ea"/>
                            <a:cs typeface="+mn-cs"/>
                          </a:rPr>
                        </m:ctrlPr>
                      </m:naryPr>
                      <m:sub>
                        <m:r>
                          <m:rPr>
                            <m:brk m:alnAt="23"/>
                          </m:rPr>
                          <a:rPr lang="en-US" sz="800" b="0" i="1">
                            <a:solidFill>
                              <a:schemeClr val="tx1"/>
                            </a:solidFill>
                            <a:effectLst/>
                            <a:latin typeface="Cambria Math" panose="02040503050406030204" pitchFamily="18" charset="0"/>
                            <a:ea typeface="+mn-ea"/>
                            <a:cs typeface="+mn-cs"/>
                          </a:rPr>
                          <m:t>𝑖</m:t>
                        </m:r>
                        <m:r>
                          <a:rPr lang="en-US" sz="800" b="0" i="1">
                            <a:solidFill>
                              <a:schemeClr val="tx1"/>
                            </a:solidFill>
                            <a:effectLst/>
                            <a:latin typeface="Cambria Math" panose="02040503050406030204" pitchFamily="18" charset="0"/>
                            <a:ea typeface="+mn-ea"/>
                            <a:cs typeface="+mn-cs"/>
                          </a:rPr>
                          <m:t>=</m:t>
                        </m:r>
                        <m:r>
                          <m:rPr>
                            <m:brk m:alnAt="23"/>
                          </m:rPr>
                          <a:rPr lang="en-US" sz="800" b="0" i="1">
                            <a:solidFill>
                              <a:schemeClr val="tx1"/>
                            </a:solidFill>
                            <a:effectLst/>
                            <a:latin typeface="Cambria Math" panose="02040503050406030204" pitchFamily="18" charset="0"/>
                            <a:ea typeface="+mn-ea"/>
                            <a:cs typeface="+mn-cs"/>
                          </a:rPr>
                          <m:t>1</m:t>
                        </m:r>
                      </m:sub>
                      <m:sup>
                        <m:r>
                          <a:rPr lang="en-US" sz="800" b="0" i="1">
                            <a:solidFill>
                              <a:schemeClr val="tx1"/>
                            </a:solidFill>
                            <a:effectLst/>
                            <a:latin typeface="Cambria Math" panose="02040503050406030204" pitchFamily="18" charset="0"/>
                            <a:ea typeface="+mn-ea"/>
                            <a:cs typeface="+mn-cs"/>
                          </a:rPr>
                          <m:t>𝑛</m:t>
                        </m:r>
                      </m:sup>
                      <m:e>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mn-ea"/>
                                <a:cs typeface="+mn-cs"/>
                              </a:rPr>
                              <m:t>𝑥</m:t>
                            </m:r>
                          </m:e>
                          <m:sub>
                            <m:r>
                              <a:rPr lang="en-US" sz="800" b="0" i="1">
                                <a:solidFill>
                                  <a:schemeClr val="tx1"/>
                                </a:solidFill>
                                <a:effectLst/>
                                <a:latin typeface="Cambria Math" panose="02040503050406030204" pitchFamily="18" charset="0"/>
                                <a:ea typeface="+mn-ea"/>
                                <a:cs typeface="+mn-cs"/>
                              </a:rPr>
                              <m:t>𝑖</m:t>
                            </m:r>
                          </m:sub>
                        </m:sSub>
                      </m:e>
                    </m:nary>
                  </m:oMath>
                </m:oMathPara>
              </a14:m>
              <a:endParaRPr lang="en-ZA" sz="800">
                <a:latin typeface="Broadway" panose="04040905080B02020502" pitchFamily="82" charset="0"/>
              </a:endParaRPr>
            </a:p>
          </xdr:txBody>
        </xdr:sp>
      </mc:Choice>
      <mc:Fallback xmlns="">
        <xdr:sp macro="" textlink="">
          <xdr:nvSpPr>
            <xdr:cNvPr id="28" name="TextBox 27">
              <a:extLst>
                <a:ext uri="{FF2B5EF4-FFF2-40B4-BE49-F238E27FC236}">
                  <a16:creationId xmlns:a16="http://schemas.microsoft.com/office/drawing/2014/main" id="{F6C3326A-41CA-44CA-90DD-F14B4CC8F308}"/>
                </a:ext>
              </a:extLst>
            </xdr:cNvPr>
            <xdr:cNvSpPr txBox="1"/>
          </xdr:nvSpPr>
          <xdr:spPr>
            <a:xfrm>
              <a:off x="0" y="571500"/>
              <a:ext cx="209550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rPr>
                <a:t>𝑥 ̅= </a:t>
              </a:r>
              <a:r>
                <a:rPr lang="en-US" sz="800" b="0" i="0">
                  <a:solidFill>
                    <a:schemeClr val="tx1"/>
                  </a:solidFill>
                  <a:effectLst/>
                  <a:latin typeface="Cambria Math" panose="02040503050406030204" pitchFamily="18" charset="0"/>
                  <a:ea typeface="+mn-ea"/>
                  <a:cs typeface="+mn-cs"/>
                </a:rPr>
                <a:t> 1/𝑛 ∑_(𝑖=1)^𝑛▒𝑥_𝑖 </a:t>
              </a:r>
              <a:endParaRPr lang="en-ZA" sz="800">
                <a:latin typeface="Broadway" panose="04040905080B02020502" pitchFamily="82" charset="0"/>
              </a:endParaRPr>
            </a:p>
          </xdr:txBody>
        </xdr:sp>
      </mc:Fallback>
    </mc:AlternateContent>
    <xdr:clientData/>
  </xdr:oneCellAnchor>
  <xdr:oneCellAnchor>
    <xdr:from>
      <xdr:col>10</xdr:col>
      <xdr:colOff>0</xdr:colOff>
      <xdr:row>4</xdr:row>
      <xdr:rowOff>0</xdr:rowOff>
    </xdr:from>
    <xdr:ext cx="4213412" cy="952500"/>
    <xdr:sp macro="" textlink="">
      <xdr:nvSpPr>
        <xdr:cNvPr id="29" name="TextBox 28">
          <a:extLst>
            <a:ext uri="{FF2B5EF4-FFF2-40B4-BE49-F238E27FC236}">
              <a16:creationId xmlns:a16="http://schemas.microsoft.com/office/drawing/2014/main" id="{3E1BE395-56E6-40C5-8749-9A94743FDD58}"/>
            </a:ext>
          </a:extLst>
        </xdr:cNvPr>
        <xdr:cNvSpPr txBox="1"/>
      </xdr:nvSpPr>
      <xdr:spPr>
        <a:xfrm>
          <a:off x="10533529" y="190500"/>
          <a:ext cx="4213412"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ZA" sz="1100" b="1"/>
            <a:t>3. Create</a:t>
          </a:r>
          <a:r>
            <a:rPr lang="en-ZA" sz="1100" b="1" baseline="0"/>
            <a:t> a covariance matrix for the features.</a:t>
          </a:r>
          <a:endParaRPr lang="en-ZA" sz="1100" b="1"/>
        </a:p>
      </xdr:txBody>
    </xdr:sp>
    <xdr:clientData/>
  </xdr:oneCellAnchor>
  <xdr:oneCellAnchor>
    <xdr:from>
      <xdr:col>10</xdr:col>
      <xdr:colOff>3921</xdr:colOff>
      <xdr:row>5</xdr:row>
      <xdr:rowOff>0</xdr:rowOff>
    </xdr:from>
    <xdr:ext cx="4187079" cy="762000"/>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1E825A34-2409-4A82-BE27-DA3F517E5374}"/>
                </a:ext>
              </a:extLst>
            </xdr:cNvPr>
            <xdr:cNvSpPr txBox="1"/>
          </xdr:nvSpPr>
          <xdr:spPr>
            <a:xfrm>
              <a:off x="10481421" y="381000"/>
              <a:ext cx="4187079"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ea typeface="Cambria Math" panose="02040503050406030204" pitchFamily="18" charset="0"/>
                          </a:rPr>
                          <m:t>𝜎</m:t>
                        </m:r>
                      </m:e>
                      <m:sub>
                        <m:r>
                          <a:rPr lang="en-US" sz="800" b="0" i="1">
                            <a:latin typeface="Cambria Math" panose="02040503050406030204" pitchFamily="18" charset="0"/>
                          </a:rPr>
                          <m:t>𝑥𝑦</m:t>
                        </m:r>
                      </m:sub>
                    </m:sSub>
                    <m:r>
                      <a:rPr lang="en-US" sz="800" b="0" i="1">
                        <a:latin typeface="Cambria Math" panose="02040503050406030204" pitchFamily="18" charset="0"/>
                      </a:rPr>
                      <m:t>= </m:t>
                    </m:r>
                    <m:f>
                      <m:fPr>
                        <m:ctrlPr>
                          <a:rPr lang="en-US" sz="800" b="0" i="1">
                            <a:latin typeface="Cambria Math" panose="02040503050406030204" pitchFamily="18" charset="0"/>
                          </a:rPr>
                        </m:ctrlPr>
                      </m:fPr>
                      <m:num>
                        <m:r>
                          <a:rPr lang="en-US" sz="800" b="0" i="1">
                            <a:latin typeface="Cambria Math" panose="02040503050406030204" pitchFamily="18" charset="0"/>
                          </a:rPr>
                          <m:t>1</m:t>
                        </m:r>
                      </m:num>
                      <m:den>
                        <m:r>
                          <a:rPr lang="en-US" sz="800" b="0" i="1">
                            <a:latin typeface="Cambria Math" panose="02040503050406030204" pitchFamily="18" charset="0"/>
                          </a:rPr>
                          <m:t>𝑁</m:t>
                        </m:r>
                      </m:den>
                    </m:f>
                    <m:r>
                      <a:rPr lang="en-US" sz="800" b="0" i="1">
                        <a:latin typeface="Cambria Math" panose="02040503050406030204" pitchFamily="18" charset="0"/>
                      </a:rPr>
                      <m:t> </m:t>
                    </m:r>
                    <m:nary>
                      <m:naryPr>
                        <m:chr m:val="∑"/>
                        <m:subHide m:val="on"/>
                        <m:supHide m:val="on"/>
                        <m:ctrlPr>
                          <a:rPr lang="en-US" sz="800" b="0" i="1">
                            <a:latin typeface="Cambria Math" panose="02040503050406030204" pitchFamily="18" charset="0"/>
                          </a:rPr>
                        </m:ctrlPr>
                      </m:naryPr>
                      <m:sub/>
                      <m:sup/>
                      <m:e>
                        <m:r>
                          <a:rPr lang="en-US" sz="800" b="0" i="1">
                            <a:latin typeface="Cambria Math" panose="02040503050406030204" pitchFamily="18" charset="0"/>
                          </a:rPr>
                          <m:t>(</m:t>
                        </m:r>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𝑖</m:t>
                            </m:r>
                          </m:sub>
                        </m:sSub>
                        <m:r>
                          <a:rPr lang="en-US" sz="800" b="0" i="1">
                            <a:latin typeface="Cambria Math" panose="02040503050406030204" pitchFamily="18" charset="0"/>
                          </a:rPr>
                          <m:t>− </m:t>
                        </m:r>
                        <m:sSub>
                          <m:sSubPr>
                            <m:ctrlPr>
                              <a:rPr lang="en-US" sz="800" b="0" i="1">
                                <a:latin typeface="Cambria Math" panose="02040503050406030204" pitchFamily="18" charset="0"/>
                              </a:rPr>
                            </m:ctrlPr>
                          </m:sSubPr>
                          <m:e>
                            <m:r>
                              <a:rPr lang="en-US" sz="800" b="0" i="1">
                                <a:latin typeface="Cambria Math" panose="02040503050406030204" pitchFamily="18" charset="0"/>
                                <a:ea typeface="Cambria Math" panose="02040503050406030204" pitchFamily="18" charset="0"/>
                              </a:rPr>
                              <m:t>𝜇</m:t>
                            </m:r>
                          </m:e>
                          <m:sub>
                            <m:r>
                              <a:rPr lang="en-US" sz="800" b="0" i="1">
                                <a:latin typeface="Cambria Math" panose="02040503050406030204" pitchFamily="18" charset="0"/>
                              </a:rPr>
                              <m:t>𝑥</m:t>
                            </m:r>
                          </m:sub>
                        </m:sSub>
                        <m:r>
                          <a:rPr lang="en-US" sz="800" b="0" i="1">
                            <a:latin typeface="Cambria Math" panose="02040503050406030204" pitchFamily="18" charset="0"/>
                          </a:rPr>
                          <m:t>)(</m:t>
                        </m:r>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mn-ea"/>
                                <a:cs typeface="+mn-cs"/>
                              </a:rPr>
                              <m:t>𝑦</m:t>
                            </m:r>
                          </m:e>
                          <m:sub>
                            <m:r>
                              <a:rPr lang="en-US" sz="800" b="0" i="1">
                                <a:solidFill>
                                  <a:schemeClr val="tx1"/>
                                </a:solidFill>
                                <a:effectLst/>
                                <a:latin typeface="Cambria Math" panose="02040503050406030204" pitchFamily="18" charset="0"/>
                                <a:ea typeface="+mn-ea"/>
                                <a:cs typeface="+mn-cs"/>
                              </a:rPr>
                              <m:t>𝑖</m:t>
                            </m:r>
                          </m:sub>
                        </m:sSub>
                        <m:r>
                          <a:rPr lang="en-US" sz="800" b="0" i="1">
                            <a:solidFill>
                              <a:schemeClr val="tx1"/>
                            </a:solidFill>
                            <a:effectLst/>
                            <a:latin typeface="Cambria Math" panose="02040503050406030204" pitchFamily="18" charset="0"/>
                            <a:ea typeface="+mn-ea"/>
                            <a:cs typeface="+mn-cs"/>
                          </a:rPr>
                          <m:t>− </m:t>
                        </m:r>
                        <m:sSub>
                          <m:sSubPr>
                            <m:ctrlPr>
                              <a:rPr lang="en-US" sz="800" b="0" i="1">
                                <a:solidFill>
                                  <a:schemeClr val="tx1"/>
                                </a:solidFill>
                                <a:effectLst/>
                                <a:latin typeface="Cambria Math" panose="02040503050406030204" pitchFamily="18" charset="0"/>
                                <a:ea typeface="+mn-ea"/>
                                <a:cs typeface="+mn-cs"/>
                              </a:rPr>
                            </m:ctrlPr>
                          </m:sSubPr>
                          <m:e>
                            <m:r>
                              <a:rPr lang="en-US" sz="800" b="0" i="1">
                                <a:solidFill>
                                  <a:schemeClr val="tx1"/>
                                </a:solidFill>
                                <a:effectLst/>
                                <a:latin typeface="Cambria Math" panose="02040503050406030204" pitchFamily="18" charset="0"/>
                                <a:ea typeface="Cambria Math" panose="02040503050406030204" pitchFamily="18" charset="0"/>
                                <a:cs typeface="+mn-cs"/>
                              </a:rPr>
                              <m:t>𝜇</m:t>
                            </m:r>
                          </m:e>
                          <m:sub>
                            <m:r>
                              <a:rPr lang="en-US" sz="800" b="0" i="1">
                                <a:solidFill>
                                  <a:schemeClr val="tx1"/>
                                </a:solidFill>
                                <a:effectLst/>
                                <a:latin typeface="Cambria Math" panose="02040503050406030204" pitchFamily="18" charset="0"/>
                                <a:ea typeface="+mn-ea"/>
                                <a:cs typeface="+mn-cs"/>
                              </a:rPr>
                              <m:t>𝑦</m:t>
                            </m:r>
                          </m:sub>
                        </m:sSub>
                        <m:r>
                          <a:rPr lang="en-US" sz="800" b="0" i="1">
                            <a:latin typeface="Cambria Math" panose="02040503050406030204" pitchFamily="18" charset="0"/>
                          </a:rPr>
                          <m:t>)</m:t>
                        </m:r>
                      </m:e>
                    </m:nary>
                    <m:r>
                      <a:rPr lang="en-US" sz="8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30" name="TextBox 29">
              <a:extLst>
                <a:ext uri="{FF2B5EF4-FFF2-40B4-BE49-F238E27FC236}">
                  <a16:creationId xmlns:a16="http://schemas.microsoft.com/office/drawing/2014/main" id="{1E825A34-2409-4A82-BE27-DA3F517E5374}"/>
                </a:ext>
              </a:extLst>
            </xdr:cNvPr>
            <xdr:cNvSpPr txBox="1"/>
          </xdr:nvSpPr>
          <xdr:spPr>
            <a:xfrm>
              <a:off x="10481421" y="381000"/>
              <a:ext cx="4187079"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800" b="0" i="0">
                  <a:latin typeface="Cambria Math" panose="02040503050406030204" pitchFamily="18" charset="0"/>
                  <a:ea typeface="Cambria Math" panose="02040503050406030204" pitchFamily="18" charset="0"/>
                </a:rPr>
                <a:t>𝜎_</a:t>
              </a:r>
              <a:r>
                <a:rPr lang="en-US" sz="800" b="0" i="0">
                  <a:latin typeface="Cambria Math" panose="02040503050406030204" pitchFamily="18" charset="0"/>
                </a:rPr>
                <a:t>𝑥𝑦=  1/𝑁  ∑▒〖(𝑥_𝑖− </a:t>
              </a:r>
              <a:r>
                <a:rPr lang="en-US" sz="800" b="0" i="0">
                  <a:latin typeface="Cambria Math" panose="02040503050406030204" pitchFamily="18" charset="0"/>
                  <a:ea typeface="Cambria Math" panose="02040503050406030204" pitchFamily="18" charset="0"/>
                </a:rPr>
                <a:t>𝜇_</a:t>
              </a:r>
              <a:r>
                <a:rPr lang="en-US" sz="800" b="0" i="0">
                  <a:latin typeface="Cambria Math" panose="02040503050406030204" pitchFamily="18" charset="0"/>
                </a:rPr>
                <a:t>𝑥)(</a:t>
              </a:r>
              <a:r>
                <a:rPr lang="en-US" sz="800" b="0" i="0">
                  <a:solidFill>
                    <a:schemeClr val="tx1"/>
                  </a:solidFill>
                  <a:effectLst/>
                  <a:latin typeface="Cambria Math" panose="02040503050406030204" pitchFamily="18" charset="0"/>
                  <a:ea typeface="+mn-ea"/>
                  <a:cs typeface="+mn-cs"/>
                </a:rPr>
                <a:t>𝑦_𝑖− </a:t>
              </a:r>
              <a:r>
                <a:rPr lang="en-US" sz="800" b="0" i="0">
                  <a:solidFill>
                    <a:schemeClr val="tx1"/>
                  </a:solidFill>
                  <a:effectLst/>
                  <a:latin typeface="Cambria Math" panose="02040503050406030204" pitchFamily="18" charset="0"/>
                  <a:ea typeface="Cambria Math" panose="02040503050406030204" pitchFamily="18" charset="0"/>
                  <a:cs typeface="+mn-cs"/>
                </a:rPr>
                <a:t>𝜇</a:t>
              </a:r>
              <a:r>
                <a:rPr lang="en-US" sz="800" b="0" i="0">
                  <a:solidFill>
                    <a:schemeClr val="tx1"/>
                  </a:solidFill>
                  <a:effectLst/>
                  <a:latin typeface="Cambria Math" panose="02040503050406030204" pitchFamily="18" charset="0"/>
                  <a:ea typeface="+mn-ea"/>
                  <a:cs typeface="+mn-cs"/>
                </a:rPr>
                <a:t>_𝑦</a:t>
              </a:r>
              <a:r>
                <a:rPr lang="en-US" sz="8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0</xdr:colOff>
      <xdr:row>23</xdr:row>
      <xdr:rowOff>7326</xdr:rowOff>
    </xdr:from>
    <xdr:ext cx="4213411" cy="945174"/>
    <xdr:sp macro="" textlink="">
      <xdr:nvSpPr>
        <xdr:cNvPr id="4" name="TextBox 3">
          <a:extLst>
            <a:ext uri="{FF2B5EF4-FFF2-40B4-BE49-F238E27FC236}">
              <a16:creationId xmlns:a16="http://schemas.microsoft.com/office/drawing/2014/main" id="{0286B867-7357-4B3A-8BF9-C4147751FABE}"/>
            </a:ext>
          </a:extLst>
        </xdr:cNvPr>
        <xdr:cNvSpPr txBox="1"/>
      </xdr:nvSpPr>
      <xdr:spPr>
        <a:xfrm>
          <a:off x="0" y="3817326"/>
          <a:ext cx="4213411" cy="945174"/>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4. Calculate eigenvalues</a:t>
          </a:r>
          <a:r>
            <a:rPr lang="en-ZA" sz="1100" b="1" baseline="0"/>
            <a:t> from covariance matrix.</a:t>
          </a:r>
          <a:endParaRPr lang="en-ZA" sz="1100" b="1"/>
        </a:p>
      </xdr:txBody>
    </xdr:sp>
    <xdr:clientData/>
  </xdr:oneCellAnchor>
  <xdr:oneCellAnchor>
    <xdr:from>
      <xdr:col>0</xdr:col>
      <xdr:colOff>1</xdr:colOff>
      <xdr:row>24</xdr:row>
      <xdr:rowOff>0</xdr:rowOff>
    </xdr:from>
    <xdr:ext cx="4213411" cy="7620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3DA82F8-C5F0-465D-AC3F-0B688F29B2DE}"/>
                </a:ext>
              </a:extLst>
            </xdr:cNvPr>
            <xdr:cNvSpPr txBox="1"/>
          </xdr:nvSpPr>
          <xdr:spPr>
            <a:xfrm>
              <a:off x="1" y="4000500"/>
              <a:ext cx="4213411"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func>
                      <m:funcPr>
                        <m:ctrlPr>
                          <a:rPr lang="en-ZA" sz="1100" b="0" i="1">
                            <a:latin typeface="Cambria Math" panose="02040503050406030204" pitchFamily="18" charset="0"/>
                          </a:rPr>
                        </m:ctrlPr>
                      </m:funcPr>
                      <m:fName>
                        <m:r>
                          <m:rPr>
                            <m:sty m:val="p"/>
                          </m:rPr>
                          <a:rPr lang="en-ZA" sz="1100" b="0" i="0">
                            <a:latin typeface="Cambria Math" panose="02040503050406030204" pitchFamily="18" charset="0"/>
                          </a:rPr>
                          <m:t>det</m:t>
                        </m:r>
                      </m:fName>
                      <m:e>
                        <m:r>
                          <a:rPr lang="en-ZA" sz="1100" b="0" i="1">
                            <a:latin typeface="Cambria Math" panose="02040503050406030204" pitchFamily="18" charset="0"/>
                          </a:rPr>
                          <m:t>(</m:t>
                        </m:r>
                        <m:r>
                          <a:rPr lang="en-ZA" sz="1100" b="0" i="1">
                            <a:latin typeface="Cambria Math" panose="02040503050406030204" pitchFamily="18" charset="0"/>
                          </a:rPr>
                          <m:t>𝐴</m:t>
                        </m:r>
                        <m:r>
                          <a:rPr lang="en-ZA" sz="1100" b="0" i="1">
                            <a:latin typeface="Cambria Math" panose="02040503050406030204" pitchFamily="18" charset="0"/>
                          </a:rPr>
                          <m:t>−</m:t>
                        </m:r>
                        <m:r>
                          <a:rPr lang="en-ZA" sz="1100" b="0" i="1">
                            <a:latin typeface="Cambria Math" panose="02040503050406030204" pitchFamily="18" charset="0"/>
                            <a:ea typeface="Cambria Math" panose="02040503050406030204" pitchFamily="18" charset="0"/>
                          </a:rPr>
                          <m:t>𝜆</m:t>
                        </m:r>
                        <m:r>
                          <a:rPr lang="en-ZA" sz="1100" b="0" i="1">
                            <a:latin typeface="Cambria Math" panose="02040503050406030204" pitchFamily="18" charset="0"/>
                            <a:ea typeface="Cambria Math" panose="02040503050406030204" pitchFamily="18" charset="0"/>
                          </a:rPr>
                          <m:t>𝐼</m:t>
                        </m:r>
                        <m:r>
                          <a:rPr lang="en-ZA" sz="1100" b="0" i="1">
                            <a:latin typeface="Cambria Math" panose="02040503050406030204" pitchFamily="18" charset="0"/>
                            <a:ea typeface="Cambria Math" panose="02040503050406030204" pitchFamily="18" charset="0"/>
                          </a:rPr>
                          <m:t>)</m:t>
                        </m:r>
                      </m:e>
                    </m:func>
                    <m:r>
                      <a:rPr lang="en-US" sz="1100" b="0" i="1">
                        <a:latin typeface="Cambria Math" panose="02040503050406030204" pitchFamily="18" charset="0"/>
                      </a:rPr>
                      <m:t>=</m:t>
                    </m:r>
                    <m:r>
                      <a:rPr lang="en-ZA" sz="1100" b="0" i="1">
                        <a:latin typeface="Cambria Math" panose="02040503050406030204" pitchFamily="18" charset="0"/>
                      </a:rPr>
                      <m:t>0</m:t>
                    </m:r>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14" name="TextBox 13">
              <a:extLst>
                <a:ext uri="{FF2B5EF4-FFF2-40B4-BE49-F238E27FC236}">
                  <a16:creationId xmlns:a16="http://schemas.microsoft.com/office/drawing/2014/main" id="{13DA82F8-C5F0-465D-AC3F-0B688F29B2DE}"/>
                </a:ext>
              </a:extLst>
            </xdr:cNvPr>
            <xdr:cNvSpPr txBox="1"/>
          </xdr:nvSpPr>
          <xdr:spPr>
            <a:xfrm>
              <a:off x="1" y="4000500"/>
              <a:ext cx="4213411"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ZA" sz="1100" b="0" i="0">
                  <a:latin typeface="Cambria Math" panose="02040503050406030204" pitchFamily="18" charset="0"/>
                </a:rPr>
                <a:t>det⁡〖(𝐴−</a:t>
              </a:r>
              <a:r>
                <a:rPr lang="en-ZA" sz="1100" b="0" i="0">
                  <a:latin typeface="Cambria Math" panose="02040503050406030204" pitchFamily="18" charset="0"/>
                  <a:ea typeface="Cambria Math" panose="02040503050406030204" pitchFamily="18" charset="0"/>
                </a:rPr>
                <a:t>𝜆𝐼)〗</a:t>
              </a:r>
              <a:r>
                <a:rPr lang="en-US" sz="1100" b="0" i="0">
                  <a:latin typeface="Cambria Math" panose="02040503050406030204" pitchFamily="18" charset="0"/>
                </a:rPr>
                <a:t>=</a:t>
              </a:r>
              <a:r>
                <a:rPr lang="en-ZA" sz="1100" b="0" i="0">
                  <a:latin typeface="Cambria Math" panose="02040503050406030204" pitchFamily="18" charset="0"/>
                </a:rPr>
                <a:t>0</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1</xdr:col>
      <xdr:colOff>0</xdr:colOff>
      <xdr:row>37</xdr:row>
      <xdr:rowOff>190499</xdr:rowOff>
    </xdr:from>
    <xdr:ext cx="3160059" cy="806825"/>
    <xdr:sp macro="" textlink="">
      <xdr:nvSpPr>
        <xdr:cNvPr id="17" name="TextBox 16">
          <a:extLst>
            <a:ext uri="{FF2B5EF4-FFF2-40B4-BE49-F238E27FC236}">
              <a16:creationId xmlns:a16="http://schemas.microsoft.com/office/drawing/2014/main" id="{9FB22842-B560-44EA-A9DA-EB664BAF3B0E}"/>
            </a:ext>
          </a:extLst>
        </xdr:cNvPr>
        <xdr:cNvSpPr txBox="1"/>
      </xdr:nvSpPr>
      <xdr:spPr>
        <a:xfrm>
          <a:off x="1053353" y="6757146"/>
          <a:ext cx="3160059" cy="806825"/>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ZA" sz="1100" b="0" i="0" u="none" strike="noStrike">
              <a:solidFill>
                <a:schemeClr val="tx1"/>
              </a:solidFill>
              <a:effectLst/>
              <a:latin typeface="+mn-lt"/>
              <a:ea typeface="+mn-ea"/>
              <a:cs typeface="+mn-cs"/>
            </a:rPr>
            <a:t>0,67 - 𝜆</a:t>
          </a:r>
          <a:r>
            <a:rPr lang="en-ZA"/>
            <a:t> ((</a:t>
          </a:r>
          <a:r>
            <a:rPr lang="en-ZA" sz="1100" b="0" i="0" u="none" strike="noStrike">
              <a:solidFill>
                <a:schemeClr val="tx1"/>
              </a:solidFill>
              <a:effectLst/>
              <a:latin typeface="+mn-lt"/>
              <a:ea typeface="+mn-ea"/>
              <a:cs typeface="+mn-cs"/>
            </a:rPr>
            <a:t>0,67 - 𝜆)(0,67 - 𝜆</a:t>
          </a:r>
          <a:r>
            <a:rPr lang="en-ZA"/>
            <a:t> </a:t>
          </a:r>
          <a:r>
            <a:rPr lang="en-ZA" sz="1100" b="0" i="0" u="none" strike="noStrike">
              <a:solidFill>
                <a:schemeClr val="tx1"/>
              </a:solidFill>
              <a:effectLst/>
              <a:latin typeface="+mn-lt"/>
              <a:ea typeface="+mn-ea"/>
              <a:cs typeface="+mn-cs"/>
            </a:rPr>
            <a:t>) - (0,67^2))</a:t>
          </a:r>
        </a:p>
        <a:p>
          <a:pPr algn="l"/>
          <a:r>
            <a:rPr lang="en-ZA" sz="1100">
              <a:solidFill>
                <a:schemeClr val="tx1"/>
              </a:solidFill>
              <a:effectLst/>
              <a:latin typeface="+mn-lt"/>
              <a:ea typeface="+mn-ea"/>
              <a:cs typeface="+mn-cs"/>
            </a:rPr>
            <a:t>= 0,67</a:t>
          </a:r>
          <a:r>
            <a:rPr lang="en-ZA" sz="1100" baseline="0">
              <a:solidFill>
                <a:schemeClr val="tx1"/>
              </a:solidFill>
              <a:effectLst/>
              <a:latin typeface="+mn-lt"/>
              <a:ea typeface="+mn-ea"/>
              <a:cs typeface="+mn-cs"/>
            </a:rPr>
            <a:t> </a:t>
          </a:r>
          <a:r>
            <a:rPr lang="en-ZA" sz="1100" b="0" i="0">
              <a:solidFill>
                <a:schemeClr val="tx1"/>
              </a:solidFill>
              <a:effectLst/>
              <a:latin typeface="+mn-lt"/>
              <a:ea typeface="+mn-ea"/>
              <a:cs typeface="+mn-cs"/>
            </a:rPr>
            <a:t>- 𝜆</a:t>
          </a:r>
          <a:r>
            <a:rPr lang="en-ZA" sz="1100">
              <a:solidFill>
                <a:schemeClr val="tx1"/>
              </a:solidFill>
              <a:effectLst/>
              <a:latin typeface="+mn-lt"/>
              <a:ea typeface="+mn-ea"/>
              <a:cs typeface="+mn-cs"/>
            </a:rPr>
            <a:t> (0,4489</a:t>
          </a:r>
          <a:r>
            <a:rPr lang="en-ZA" sz="1100" baseline="0">
              <a:solidFill>
                <a:schemeClr val="tx1"/>
              </a:solidFill>
              <a:effectLst/>
              <a:latin typeface="+mn-lt"/>
              <a:ea typeface="+mn-ea"/>
              <a:cs typeface="+mn-cs"/>
            </a:rPr>
            <a:t> - 0,67</a:t>
          </a:r>
          <a:r>
            <a:rPr lang="en-ZA" sz="1100" b="0" i="0">
              <a:solidFill>
                <a:schemeClr val="tx1"/>
              </a:solidFill>
              <a:effectLst/>
              <a:latin typeface="+mn-lt"/>
              <a:ea typeface="+mn-ea"/>
              <a:cs typeface="+mn-cs"/>
            </a:rPr>
            <a:t>𝜆 - 0,67𝜆 + 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- 0,4489)</a:t>
          </a:r>
          <a:endParaRPr lang="en-ZA">
            <a:effectLst/>
          </a:endParaRPr>
        </a:p>
        <a:p>
          <a:pPr algn="l"/>
          <a:r>
            <a:rPr lang="en-ZA" sz="1100" b="0" i="0" baseline="0">
              <a:solidFill>
                <a:schemeClr val="tx1"/>
              </a:solidFill>
              <a:effectLst/>
              <a:latin typeface="+mn-lt"/>
              <a:ea typeface="+mn-ea"/>
              <a:cs typeface="+mn-cs"/>
            </a:rPr>
            <a:t>= 0,67 - </a:t>
          </a:r>
          <a:r>
            <a:rPr lang="en-ZA" sz="1100" b="0" i="0">
              <a:solidFill>
                <a:schemeClr val="tx1"/>
              </a:solidFill>
              <a:effectLst/>
              <a:latin typeface="+mn-lt"/>
              <a:ea typeface="+mn-ea"/>
              <a:cs typeface="+mn-cs"/>
            </a:rPr>
            <a:t>𝜆</a:t>
          </a:r>
          <a:r>
            <a:rPr lang="en-ZA" sz="1100" b="0" i="0" baseline="0">
              <a:solidFill>
                <a:schemeClr val="tx1"/>
              </a:solidFill>
              <a:effectLst/>
              <a:latin typeface="+mn-lt"/>
              <a:ea typeface="+mn-ea"/>
              <a:cs typeface="+mn-cs"/>
            </a:rPr>
            <a:t> (</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- 1,34</a:t>
          </a:r>
          <a:r>
            <a:rPr lang="en-ZA" sz="1100" b="0" i="0">
              <a:solidFill>
                <a:schemeClr val="tx1"/>
              </a:solidFill>
              <a:effectLst/>
              <a:latin typeface="+mn-lt"/>
              <a:ea typeface="+mn-ea"/>
              <a:cs typeface="+mn-cs"/>
            </a:rPr>
            <a:t>𝜆)</a:t>
          </a:r>
          <a:endParaRPr lang="en-ZA">
            <a:effectLst/>
          </a:endParaRPr>
        </a:p>
        <a:p>
          <a:pPr algn="l"/>
          <a:r>
            <a:rPr lang="en-ZA" sz="1100" b="0" i="0">
              <a:solidFill>
                <a:schemeClr val="tx1"/>
              </a:solidFill>
              <a:effectLst/>
              <a:latin typeface="+mn-lt"/>
              <a:ea typeface="+mn-ea"/>
              <a:cs typeface="+mn-cs"/>
            </a:rPr>
            <a:t>= -𝜆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a:t>
          </a:r>
          <a:endParaRPr lang="en-ZA">
            <a:effectLst/>
          </a:endParaRPr>
        </a:p>
        <a:p>
          <a:pPr algn="l"/>
          <a:endParaRPr lang="en-ZA" sz="1100"/>
        </a:p>
      </xdr:txBody>
    </xdr:sp>
    <xdr:clientData/>
  </xdr:oneCellAnchor>
  <xdr:oneCellAnchor>
    <xdr:from>
      <xdr:col>5</xdr:col>
      <xdr:colOff>0</xdr:colOff>
      <xdr:row>37</xdr:row>
      <xdr:rowOff>188222</xdr:rowOff>
    </xdr:from>
    <xdr:ext cx="3160059" cy="809102"/>
    <xdr:sp macro="" textlink="">
      <xdr:nvSpPr>
        <xdr:cNvPr id="21" name="TextBox 20">
          <a:extLst>
            <a:ext uri="{FF2B5EF4-FFF2-40B4-BE49-F238E27FC236}">
              <a16:creationId xmlns:a16="http://schemas.microsoft.com/office/drawing/2014/main" id="{FD648453-673A-4823-930A-91D5DC2A43AA}"/>
            </a:ext>
          </a:extLst>
        </xdr:cNvPr>
        <xdr:cNvSpPr txBox="1"/>
      </xdr:nvSpPr>
      <xdr:spPr>
        <a:xfrm>
          <a:off x="5266765" y="6754869"/>
          <a:ext cx="3160059" cy="809102"/>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0,518 </a:t>
          </a:r>
          <a:r>
            <a:rPr lang="en-ZA" sz="1100">
              <a:solidFill>
                <a:schemeClr val="tx1"/>
              </a:solidFill>
              <a:effectLst/>
              <a:latin typeface="+mn-lt"/>
              <a:ea typeface="+mn-ea"/>
              <a:cs typeface="+mn-cs"/>
            </a:rPr>
            <a:t>((</a:t>
          </a:r>
          <a:r>
            <a:rPr lang="en-ZA" sz="1100" b="0" i="0">
              <a:solidFill>
                <a:schemeClr val="tx1"/>
              </a:solidFill>
              <a:effectLst/>
              <a:latin typeface="+mn-lt"/>
              <a:ea typeface="+mn-ea"/>
              <a:cs typeface="+mn-cs"/>
            </a:rPr>
            <a:t>0,518)(0,67 - 𝜆</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 - (0,518)(0,67))</a:t>
          </a:r>
          <a:endParaRPr lang="en-ZA" sz="1100"/>
        </a:p>
        <a:p>
          <a:pPr algn="l"/>
          <a:r>
            <a:rPr lang="en-ZA" sz="1100"/>
            <a:t>=</a:t>
          </a:r>
          <a:r>
            <a:rPr lang="en-ZA" sz="1100" baseline="0"/>
            <a:t> 0,518 (0,347 - 0,518</a:t>
          </a:r>
          <a:r>
            <a:rPr lang="en-ZA" sz="1100" b="0" i="0">
              <a:solidFill>
                <a:schemeClr val="tx1"/>
              </a:solidFill>
              <a:effectLst/>
              <a:latin typeface="+mn-lt"/>
              <a:ea typeface="+mn-ea"/>
              <a:cs typeface="+mn-cs"/>
            </a:rPr>
            <a:t>𝜆 - 0,347)</a:t>
          </a:r>
        </a:p>
        <a:p>
          <a:pPr algn="l"/>
          <a:r>
            <a:rPr lang="en-ZA" sz="1100" b="0" i="0" baseline="0">
              <a:solidFill>
                <a:schemeClr val="tx1"/>
              </a:solidFill>
              <a:effectLst/>
              <a:latin typeface="+mn-lt"/>
              <a:ea typeface="+mn-ea"/>
              <a:cs typeface="+mn-cs"/>
            </a:rPr>
            <a:t>= 0,518 (-0,518</a:t>
          </a:r>
          <a:r>
            <a:rPr lang="en-ZA" sz="1100" b="0" i="0">
              <a:solidFill>
                <a:schemeClr val="tx1"/>
              </a:solidFill>
              <a:effectLst/>
              <a:latin typeface="+mn-lt"/>
              <a:ea typeface="+mn-ea"/>
              <a:cs typeface="+mn-cs"/>
            </a:rPr>
            <a:t>𝜆)</a:t>
          </a:r>
        </a:p>
        <a:p>
          <a:pPr algn="l"/>
          <a:r>
            <a:rPr lang="en-ZA" sz="1100" b="0" i="0" baseline="0">
              <a:solidFill>
                <a:schemeClr val="tx1"/>
              </a:solidFill>
              <a:effectLst/>
              <a:latin typeface="+mn-lt"/>
              <a:ea typeface="+mn-ea"/>
              <a:cs typeface="+mn-cs"/>
            </a:rPr>
            <a:t>= -0,268</a:t>
          </a:r>
          <a:r>
            <a:rPr lang="en-ZA" sz="1100" b="0" i="0">
              <a:solidFill>
                <a:schemeClr val="tx1"/>
              </a:solidFill>
              <a:effectLst/>
              <a:latin typeface="+mn-lt"/>
              <a:ea typeface="+mn-ea"/>
              <a:cs typeface="+mn-cs"/>
            </a:rPr>
            <a:t>𝜆</a:t>
          </a:r>
          <a:r>
            <a:rPr lang="en-ZA" sz="1100" baseline="0"/>
            <a:t> </a:t>
          </a:r>
          <a:endParaRPr lang="en-ZA" sz="1100"/>
        </a:p>
      </xdr:txBody>
    </xdr:sp>
    <xdr:clientData/>
  </xdr:oneCellAnchor>
  <xdr:oneCellAnchor>
    <xdr:from>
      <xdr:col>9</xdr:col>
      <xdr:colOff>0</xdr:colOff>
      <xdr:row>38</xdr:row>
      <xdr:rowOff>11206</xdr:rowOff>
    </xdr:from>
    <xdr:ext cx="3160059" cy="795618"/>
    <xdr:sp macro="" textlink="">
      <xdr:nvSpPr>
        <xdr:cNvPr id="22" name="TextBox 21">
          <a:extLst>
            <a:ext uri="{FF2B5EF4-FFF2-40B4-BE49-F238E27FC236}">
              <a16:creationId xmlns:a16="http://schemas.microsoft.com/office/drawing/2014/main" id="{DC1699CF-9025-4265-B7D8-6554EC18C310}"/>
            </a:ext>
          </a:extLst>
        </xdr:cNvPr>
        <xdr:cNvSpPr txBox="1"/>
      </xdr:nvSpPr>
      <xdr:spPr>
        <a:xfrm>
          <a:off x="9480176" y="6768353"/>
          <a:ext cx="3160059" cy="795618"/>
        </a:xfrm>
        <a:prstGeom prst="rect">
          <a:avLst/>
        </a:prstGeom>
        <a:solidFill>
          <a:schemeClr val="accent3">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0,518</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0,518)(0,67</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 - (0,518)(0,67 - 𝜆</a:t>
          </a:r>
          <a:r>
            <a:rPr lang="en-ZA" sz="1100">
              <a:solidFill>
                <a:schemeClr val="tx1"/>
              </a:solidFill>
              <a:effectLst/>
              <a:latin typeface="+mn-lt"/>
              <a:ea typeface="+mn-ea"/>
              <a:cs typeface="+mn-cs"/>
            </a:rPr>
            <a:t> </a:t>
          </a:r>
          <a:r>
            <a:rPr lang="en-ZA" sz="1100" b="0" i="0">
              <a:solidFill>
                <a:schemeClr val="tx1"/>
              </a:solidFill>
              <a:effectLst/>
              <a:latin typeface="+mn-lt"/>
              <a:ea typeface="+mn-ea"/>
              <a:cs typeface="+mn-cs"/>
            </a:rPr>
            <a:t>))</a:t>
          </a:r>
          <a:endParaRPr lang="en-ZA" sz="1100"/>
        </a:p>
        <a:p>
          <a:pPr algn="l"/>
          <a:r>
            <a:rPr lang="en-ZA" sz="1100"/>
            <a:t>=</a:t>
          </a:r>
          <a:r>
            <a:rPr lang="en-ZA" sz="1100" baseline="0"/>
            <a:t> 0,518(0,347 - (</a:t>
          </a:r>
          <a:r>
            <a:rPr lang="en-ZA" sz="1100" baseline="0">
              <a:solidFill>
                <a:schemeClr val="tx1"/>
              </a:solidFill>
              <a:effectLst/>
              <a:latin typeface="+mn-lt"/>
              <a:ea typeface="+mn-ea"/>
              <a:cs typeface="+mn-cs"/>
            </a:rPr>
            <a:t>0,347 - 0,518</a:t>
          </a:r>
          <a:r>
            <a:rPr lang="en-ZA" sz="1100" b="0" i="0">
              <a:solidFill>
                <a:schemeClr val="tx1"/>
              </a:solidFill>
              <a:effectLst/>
              <a:latin typeface="+mn-lt"/>
              <a:ea typeface="+mn-ea"/>
              <a:cs typeface="+mn-cs"/>
            </a:rPr>
            <a:t>𝜆))</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a:t>
          </a:r>
          <a:r>
            <a:rPr lang="en-ZA" sz="1100" b="0" i="0" baseline="0">
              <a:solidFill>
                <a:schemeClr val="tx1"/>
              </a:solidFill>
              <a:effectLst/>
              <a:latin typeface="+mn-lt"/>
              <a:ea typeface="+mn-ea"/>
              <a:cs typeface="+mn-cs"/>
            </a:rPr>
            <a:t> 0,518 (0,518</a:t>
          </a:r>
          <a:r>
            <a:rPr lang="en-ZA" sz="1100" b="0" i="0">
              <a:solidFill>
                <a:schemeClr val="tx1"/>
              </a:solidFill>
              <a:effectLst/>
              <a:latin typeface="+mn-lt"/>
              <a:ea typeface="+mn-ea"/>
              <a:cs typeface="+mn-cs"/>
            </a:rPr>
            <a:t>𝜆)</a:t>
          </a:r>
        </a:p>
        <a:p>
          <a:pPr marL="0" marR="0" lvl="0" indent="0" algn="l"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 </a:t>
          </a: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a:effectLst/>
          </a:endParaRPr>
        </a:p>
        <a:p>
          <a:pPr algn="l"/>
          <a:endParaRPr lang="en-ZA" sz="1100"/>
        </a:p>
      </xdr:txBody>
    </xdr:sp>
    <xdr:clientData/>
  </xdr:oneCellAnchor>
  <xdr:oneCellAnchor>
    <xdr:from>
      <xdr:col>1</xdr:col>
      <xdr:colOff>0</xdr:colOff>
      <xdr:row>42</xdr:row>
      <xdr:rowOff>190499</xdr:rowOff>
    </xdr:from>
    <xdr:ext cx="3160059" cy="571501"/>
    <xdr:sp macro="" textlink="">
      <xdr:nvSpPr>
        <xdr:cNvPr id="34" name="TextBox 33">
          <a:extLst>
            <a:ext uri="{FF2B5EF4-FFF2-40B4-BE49-F238E27FC236}">
              <a16:creationId xmlns:a16="http://schemas.microsoft.com/office/drawing/2014/main" id="{6E7A8C02-0BFF-4AC9-8F2D-0F5262E72FA9}"/>
            </a:ext>
          </a:extLst>
        </xdr:cNvPr>
        <xdr:cNvSpPr txBox="1"/>
      </xdr:nvSpPr>
      <xdr:spPr>
        <a:xfrm>
          <a:off x="1053353" y="7709646"/>
          <a:ext cx="3160059"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a:t>
          </a:r>
          <a:endParaRPr lang="en-ZA">
            <a:effectLst/>
          </a:endParaRPr>
        </a:p>
      </xdr:txBody>
    </xdr:sp>
    <xdr:clientData/>
  </xdr:oneCellAnchor>
  <xdr:oneCellAnchor>
    <xdr:from>
      <xdr:col>5</xdr:col>
      <xdr:colOff>0</xdr:colOff>
      <xdr:row>43</xdr:row>
      <xdr:rowOff>7325</xdr:rowOff>
    </xdr:from>
    <xdr:ext cx="3160059" cy="564175"/>
    <xdr:sp macro="" textlink="">
      <xdr:nvSpPr>
        <xdr:cNvPr id="35" name="TextBox 34">
          <a:extLst>
            <a:ext uri="{FF2B5EF4-FFF2-40B4-BE49-F238E27FC236}">
              <a16:creationId xmlns:a16="http://schemas.microsoft.com/office/drawing/2014/main" id="{0A44977F-0DB1-4DB7-B566-BD639B033D1F}"/>
            </a:ext>
          </a:extLst>
        </xdr:cNvPr>
        <xdr:cNvSpPr txBox="1"/>
      </xdr:nvSpPr>
      <xdr:spPr>
        <a:xfrm>
          <a:off x="5266765" y="7716972"/>
          <a:ext cx="3160059" cy="564175"/>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a:effectLst/>
          </a:endParaRPr>
        </a:p>
      </xdr:txBody>
    </xdr:sp>
    <xdr:clientData/>
  </xdr:oneCellAnchor>
  <xdr:oneCellAnchor>
    <xdr:from>
      <xdr:col>9</xdr:col>
      <xdr:colOff>0</xdr:colOff>
      <xdr:row>42</xdr:row>
      <xdr:rowOff>190499</xdr:rowOff>
    </xdr:from>
    <xdr:ext cx="3160059" cy="571501"/>
    <xdr:sp macro="" textlink="">
      <xdr:nvSpPr>
        <xdr:cNvPr id="36" name="TextBox 35">
          <a:extLst>
            <a:ext uri="{FF2B5EF4-FFF2-40B4-BE49-F238E27FC236}">
              <a16:creationId xmlns:a16="http://schemas.microsoft.com/office/drawing/2014/main" id="{AB689BD9-3BE7-4B1C-BF8C-487B0857B120}"/>
            </a:ext>
          </a:extLst>
        </xdr:cNvPr>
        <xdr:cNvSpPr txBox="1"/>
      </xdr:nvSpPr>
      <xdr:spPr>
        <a:xfrm>
          <a:off x="9480176" y="7709646"/>
          <a:ext cx="3160059"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100"/>
        </a:p>
        <a:p>
          <a:pPr algn="ctr"/>
          <a:r>
            <a:rPr lang="en-ZA" sz="1100" b="0" i="0" baseline="0">
              <a:solidFill>
                <a:schemeClr val="tx1"/>
              </a:solidFill>
              <a:effectLst/>
              <a:latin typeface="+mn-lt"/>
              <a:ea typeface="+mn-ea"/>
              <a:cs typeface="+mn-cs"/>
            </a:rPr>
            <a:t>0,268</a:t>
          </a:r>
          <a:r>
            <a:rPr lang="en-ZA" sz="1100" b="0" i="0">
              <a:solidFill>
                <a:schemeClr val="tx1"/>
              </a:solidFill>
              <a:effectLst/>
              <a:latin typeface="+mn-lt"/>
              <a:ea typeface="+mn-ea"/>
              <a:cs typeface="+mn-cs"/>
            </a:rPr>
            <a:t>𝜆</a:t>
          </a:r>
          <a:r>
            <a:rPr lang="en-ZA" sz="1100" baseline="0">
              <a:solidFill>
                <a:schemeClr val="tx1"/>
              </a:solidFill>
              <a:effectLst/>
              <a:latin typeface="+mn-lt"/>
              <a:ea typeface="+mn-ea"/>
              <a:cs typeface="+mn-cs"/>
            </a:rPr>
            <a:t> </a:t>
          </a:r>
          <a:endParaRPr lang="en-ZA" sz="1100"/>
        </a:p>
      </xdr:txBody>
    </xdr:sp>
    <xdr:clientData/>
  </xdr:oneCellAnchor>
  <xdr:oneCellAnchor>
    <xdr:from>
      <xdr:col>5</xdr:col>
      <xdr:colOff>0</xdr:colOff>
      <xdr:row>47</xdr:row>
      <xdr:rowOff>0</xdr:rowOff>
    </xdr:from>
    <xdr:ext cx="3160059" cy="285750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1B501A7F-DCC5-428A-8E3A-DC2C41630E62}"/>
                </a:ext>
              </a:extLst>
            </xdr:cNvPr>
            <xdr:cNvSpPr txBox="1"/>
          </xdr:nvSpPr>
          <xdr:spPr>
            <a:xfrm>
              <a:off x="5238750" y="8490857"/>
              <a:ext cx="3160059" cy="2857500"/>
            </a:xfrm>
            <a:prstGeom prst="rect">
              <a:avLst/>
            </a:prstGeom>
            <a:solidFill>
              <a:schemeClr val="accent2">
                <a:lumMod val="40000"/>
                <a:lumOff val="6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 + 0,268𝜆 + 0,268𝜆 = 0</a:t>
              </a:r>
              <a:endParaRPr lang="en-ZA"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- 0,3618𝜆 = 0</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 + 0,3618) = 0</a:t>
              </a: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ZA" i="1">
                        <a:effectLst/>
                        <a:latin typeface="Cambria Math" panose="02040503050406030204" pitchFamily="18" charset="0"/>
                      </a:rPr>
                      <m:t>𝑥</m:t>
                    </m:r>
                    <m:r>
                      <a:rPr lang="en-ZA" i="1">
                        <a:effectLst/>
                        <a:latin typeface="Cambria Math" panose="02040503050406030204" pitchFamily="18" charset="0"/>
                      </a:rPr>
                      <m:t>=</m:t>
                    </m:r>
                    <m:f>
                      <m:fPr>
                        <m:ctrlPr>
                          <a:rPr lang="en-ZA" i="1">
                            <a:effectLst/>
                            <a:latin typeface="Cambria Math" panose="02040503050406030204" pitchFamily="18" charset="0"/>
                          </a:rPr>
                        </m:ctrlPr>
                      </m:fPr>
                      <m:num>
                        <m:r>
                          <a:rPr lang="en-ZA" i="1">
                            <a:effectLst/>
                            <a:latin typeface="Cambria Math" panose="02040503050406030204" pitchFamily="18" charset="0"/>
                          </a:rPr>
                          <m:t>−</m:t>
                        </m:r>
                        <m:r>
                          <a:rPr lang="en-ZA" i="1">
                            <a:effectLst/>
                            <a:latin typeface="Cambria Math" panose="02040503050406030204" pitchFamily="18" charset="0"/>
                          </a:rPr>
                          <m:t>𝑏</m:t>
                        </m:r>
                        <m:r>
                          <a:rPr lang="en-ZA" i="1">
                            <a:effectLst/>
                            <a:latin typeface="Cambria Math" panose="02040503050406030204" pitchFamily="18" charset="0"/>
                          </a:rPr>
                          <m:t>±</m:t>
                        </m:r>
                        <m:rad>
                          <m:radPr>
                            <m:degHide m:val="on"/>
                            <m:ctrlPr>
                              <a:rPr lang="en-ZA" i="1">
                                <a:effectLst/>
                                <a:latin typeface="Cambria Math" panose="02040503050406030204" pitchFamily="18" charset="0"/>
                              </a:rPr>
                            </m:ctrlPr>
                          </m:radPr>
                          <m:deg/>
                          <m:e>
                            <m:sSup>
                              <m:sSupPr>
                                <m:ctrlPr>
                                  <a:rPr lang="en-ZA" i="1">
                                    <a:effectLst/>
                                    <a:latin typeface="Cambria Math" panose="02040503050406030204" pitchFamily="18" charset="0"/>
                                  </a:rPr>
                                </m:ctrlPr>
                              </m:sSupPr>
                              <m:e>
                                <m:r>
                                  <a:rPr lang="en-ZA" i="1">
                                    <a:effectLst/>
                                    <a:latin typeface="Cambria Math" panose="02040503050406030204" pitchFamily="18" charset="0"/>
                                  </a:rPr>
                                  <m:t>𝑏</m:t>
                                </m:r>
                              </m:e>
                              <m:sup>
                                <m:r>
                                  <a:rPr lang="en-ZA" i="1">
                                    <a:effectLst/>
                                    <a:latin typeface="Cambria Math" panose="02040503050406030204" pitchFamily="18" charset="0"/>
                                  </a:rPr>
                                  <m:t>2</m:t>
                                </m:r>
                              </m:sup>
                            </m:sSup>
                            <m:r>
                              <a:rPr lang="en-ZA" i="1">
                                <a:effectLst/>
                                <a:latin typeface="Cambria Math" panose="02040503050406030204" pitchFamily="18" charset="0"/>
                              </a:rPr>
                              <m:t>−4</m:t>
                            </m:r>
                            <m:r>
                              <a:rPr lang="en-ZA" i="1">
                                <a:effectLst/>
                                <a:latin typeface="Cambria Math" panose="02040503050406030204" pitchFamily="18" charset="0"/>
                              </a:rPr>
                              <m:t>𝑎𝑐</m:t>
                            </m:r>
                          </m:e>
                        </m:rad>
                      </m:num>
                      <m:den>
                        <m:r>
                          <a:rPr lang="en-ZA" i="1">
                            <a:effectLst/>
                            <a:latin typeface="Cambria Math" panose="02040503050406030204" pitchFamily="18" charset="0"/>
                          </a:rPr>
                          <m:t>2</m:t>
                        </m:r>
                        <m:r>
                          <a:rPr lang="en-ZA" i="1">
                            <a:effectLst/>
                            <a:latin typeface="Cambria Math" panose="02040503050406030204" pitchFamily="18" charset="0"/>
                          </a:rPr>
                          <m:t>𝑎</m:t>
                        </m:r>
                      </m:den>
                    </m:f>
                  </m:oMath>
                </m:oMathPara>
              </a14:m>
              <a:endParaRPr lang="en-ZA">
                <a:effectLst/>
              </a:endParaRPr>
            </a:p>
            <a:p>
              <a:endParaRPr lang="en-ZA"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ZA" sz="1100" b="0" i="1">
                        <a:solidFill>
                          <a:schemeClr val="tx1"/>
                        </a:solidFill>
                        <a:effectLst/>
                        <a:latin typeface="Cambria Math" panose="02040503050406030204" pitchFamily="18" charset="0"/>
                        <a:ea typeface="Cambria Math" panose="02040503050406030204" pitchFamily="18" charset="0"/>
                        <a:cs typeface="+mn-cs"/>
                      </a:rPr>
                      <m:t>𝜆</m:t>
                    </m:r>
                    <m:r>
                      <a:rPr lang="en-ZA" sz="1100" b="0" i="1">
                        <a:solidFill>
                          <a:schemeClr val="tx1"/>
                        </a:solidFill>
                        <a:effectLst/>
                        <a:latin typeface="Cambria Math" panose="02040503050406030204" pitchFamily="18" charset="0"/>
                        <a:ea typeface="+mn-ea"/>
                        <a:cs typeface="+mn-cs"/>
                      </a:rPr>
                      <m:t>=</m:t>
                    </m:r>
                    <m:f>
                      <m:fPr>
                        <m:ctrlPr>
                          <a:rPr lang="en-ZA" sz="1100" b="0" i="1">
                            <a:solidFill>
                              <a:schemeClr val="tx1"/>
                            </a:solidFill>
                            <a:effectLst/>
                            <a:latin typeface="Cambria Math" panose="02040503050406030204" pitchFamily="18" charset="0"/>
                            <a:ea typeface="+mn-ea"/>
                            <a:cs typeface="+mn-cs"/>
                          </a:rPr>
                        </m:ctrlPr>
                      </m:fPr>
                      <m:num>
                        <m:r>
                          <a:rPr lang="en-ZA" sz="1100" b="0" i="1">
                            <a:solidFill>
                              <a:schemeClr val="tx1"/>
                            </a:solidFill>
                            <a:effectLst/>
                            <a:latin typeface="Cambria Math" panose="02040503050406030204" pitchFamily="18" charset="0"/>
                            <a:ea typeface="+mn-ea"/>
                            <a:cs typeface="+mn-cs"/>
                          </a:rPr>
                          <m:t>2,01±</m:t>
                        </m:r>
                        <m:rad>
                          <m:radPr>
                            <m:degHide m:val="on"/>
                            <m:ctrlPr>
                              <a:rPr lang="en-ZA" sz="1100" b="0" i="1">
                                <a:solidFill>
                                  <a:schemeClr val="tx1"/>
                                </a:solidFill>
                                <a:effectLst/>
                                <a:latin typeface="Cambria Math" panose="02040503050406030204" pitchFamily="18" charset="0"/>
                                <a:ea typeface="+mn-ea"/>
                                <a:cs typeface="+mn-cs"/>
                              </a:rPr>
                            </m:ctrlPr>
                          </m:radPr>
                          <m:deg/>
                          <m:e>
                            <m:sSup>
                              <m:sSupPr>
                                <m:ctrlPr>
                                  <a:rPr lang="en-ZA" sz="1100" b="0" i="1">
                                    <a:solidFill>
                                      <a:schemeClr val="tx1"/>
                                    </a:solidFill>
                                    <a:effectLst/>
                                    <a:latin typeface="Cambria Math" panose="02040503050406030204" pitchFamily="18" charset="0"/>
                                    <a:ea typeface="+mn-ea"/>
                                    <a:cs typeface="+mn-cs"/>
                                  </a:rPr>
                                </m:ctrlPr>
                              </m:sSupPr>
                              <m:e>
                                <m:r>
                                  <a:rPr lang="en-ZA" sz="1100" b="0" i="1">
                                    <a:solidFill>
                                      <a:schemeClr val="tx1"/>
                                    </a:solidFill>
                                    <a:effectLst/>
                                    <a:latin typeface="Cambria Math" panose="02040503050406030204" pitchFamily="18" charset="0"/>
                                    <a:ea typeface="+mn-ea"/>
                                    <a:cs typeface="+mn-cs"/>
                                  </a:rPr>
                                  <m:t>(−2,01)</m:t>
                                </m:r>
                              </m:e>
                              <m:sup>
                                <m:r>
                                  <a:rPr lang="en-ZA" sz="1100" b="0" i="1">
                                    <a:solidFill>
                                      <a:schemeClr val="tx1"/>
                                    </a:solidFill>
                                    <a:effectLst/>
                                    <a:latin typeface="Cambria Math" panose="02040503050406030204" pitchFamily="18" charset="0"/>
                                    <a:ea typeface="+mn-ea"/>
                                    <a:cs typeface="+mn-cs"/>
                                  </a:rPr>
                                  <m:t>2</m:t>
                                </m:r>
                              </m:sup>
                            </m:sSup>
                            <m:r>
                              <a:rPr lang="en-ZA" sz="1100" b="0" i="1">
                                <a:solidFill>
                                  <a:schemeClr val="tx1"/>
                                </a:solidFill>
                                <a:effectLst/>
                                <a:latin typeface="Cambria Math" panose="02040503050406030204" pitchFamily="18" charset="0"/>
                                <a:ea typeface="+mn-ea"/>
                                <a:cs typeface="+mn-cs"/>
                              </a:rPr>
                              <m:t>−4(1)(0,3618)</m:t>
                            </m:r>
                          </m:e>
                        </m:rad>
                      </m:num>
                      <m:den>
                        <m:r>
                          <a:rPr lang="en-ZA" sz="1100" b="0" i="1">
                            <a:solidFill>
                              <a:schemeClr val="tx1"/>
                            </a:solidFill>
                            <a:effectLst/>
                            <a:latin typeface="Cambria Math" panose="02040503050406030204" pitchFamily="18" charset="0"/>
                            <a:ea typeface="+mn-ea"/>
                            <a:cs typeface="+mn-cs"/>
                          </a:rPr>
                          <m:t>2(1)</m:t>
                        </m:r>
                      </m:den>
                    </m:f>
                  </m:oMath>
                </m:oMathPara>
              </a14:m>
              <a:endParaRPr lang="en-ZA" sz="1100" b="0" i="0">
                <a:solidFill>
                  <a:schemeClr val="tx1"/>
                </a:solidFill>
                <a:effectLst/>
                <a:latin typeface="+mn-lt"/>
                <a:ea typeface="+mn-ea"/>
                <a:cs typeface="+mn-cs"/>
              </a:endParaRPr>
            </a:p>
            <a:p>
              <a:endParaRPr lang="en-ZA" sz="1100" b="0" i="0">
                <a:solidFill>
                  <a:schemeClr val="tx1"/>
                </a:solidFill>
                <a:effectLst/>
                <a:latin typeface="+mn-lt"/>
                <a:ea typeface="+mn-ea"/>
                <a:cs typeface="+mn-cs"/>
              </a:endParaRPr>
            </a:p>
            <a:p>
              <a:pPr algn="ct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1</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1,81</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2</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0,19</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3</a:t>
              </a:r>
              <a:r>
                <a:rPr lang="en-ZA" sz="1400" b="1" i="0">
                  <a:solidFill>
                    <a:schemeClr val="tx1"/>
                  </a:solidFill>
                  <a:effectLst/>
                  <a:latin typeface="+mn-lt"/>
                  <a:ea typeface="+mn-ea"/>
                  <a:cs typeface="+mn-cs"/>
                </a:rPr>
                <a:t> = 0</a:t>
              </a:r>
              <a:endParaRPr lang="en-ZA" sz="14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ZA">
                <a:effectLst/>
              </a:endParaRPr>
            </a:p>
            <a:p>
              <a:endParaRPr lang="en-ZA" sz="1100" b="0" i="0">
                <a:solidFill>
                  <a:schemeClr val="tx1"/>
                </a:solidFill>
                <a:effectLst/>
                <a:latin typeface="+mn-lt"/>
                <a:ea typeface="+mn-ea"/>
                <a:cs typeface="+mn-cs"/>
              </a:endParaRPr>
            </a:p>
            <a:p>
              <a:endParaRPr lang="en-ZA">
                <a:effectLst/>
              </a:endParaRPr>
            </a:p>
          </xdr:txBody>
        </xdr:sp>
      </mc:Choice>
      <mc:Fallback xmlns="">
        <xdr:sp macro="" textlink="">
          <xdr:nvSpPr>
            <xdr:cNvPr id="37" name="TextBox 36">
              <a:extLst>
                <a:ext uri="{FF2B5EF4-FFF2-40B4-BE49-F238E27FC236}">
                  <a16:creationId xmlns:a16="http://schemas.microsoft.com/office/drawing/2014/main" id="{1B501A7F-DCC5-428A-8E3A-DC2C41630E62}"/>
                </a:ext>
              </a:extLst>
            </xdr:cNvPr>
            <xdr:cNvSpPr txBox="1"/>
          </xdr:nvSpPr>
          <xdr:spPr>
            <a:xfrm>
              <a:off x="5238750" y="8490857"/>
              <a:ext cx="3160059" cy="2857500"/>
            </a:xfrm>
            <a:prstGeom prst="rect">
              <a:avLst/>
            </a:prstGeom>
            <a:solidFill>
              <a:schemeClr val="accent2">
                <a:lumMod val="40000"/>
                <a:lumOff val="6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- 0,8978𝜆 + 0,268𝜆 + 0,268𝜆 = 0</a:t>
              </a:r>
              <a:endParaRPr lang="en-ZA"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3</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a:t>
              </a:r>
              <a:r>
                <a:rPr lang="en-ZA" sz="1100" b="0" i="0" baseline="30000">
                  <a:solidFill>
                    <a:schemeClr val="tx1"/>
                  </a:solidFill>
                  <a:effectLst/>
                  <a:latin typeface="+mn-lt"/>
                  <a:ea typeface="+mn-ea"/>
                  <a:cs typeface="+mn-cs"/>
                </a:rPr>
                <a:t>2</a:t>
              </a:r>
              <a:r>
                <a:rPr lang="en-ZA" sz="1100" b="0" i="0">
                  <a:solidFill>
                    <a:schemeClr val="tx1"/>
                  </a:solidFill>
                  <a:effectLst/>
                  <a:latin typeface="+mn-lt"/>
                  <a:ea typeface="+mn-ea"/>
                  <a:cs typeface="+mn-cs"/>
                </a:rPr>
                <a:t> - 0,3618𝜆 = 0</a:t>
              </a:r>
            </a:p>
            <a:p>
              <a:pPr marL="0" marR="0" lvl="0" indent="0" defTabSz="914400" eaLnBrk="1" fontAlgn="auto" latinLnBrk="0" hangingPunct="1">
                <a:lnSpc>
                  <a:spcPct val="100000"/>
                </a:lnSpc>
                <a:spcBef>
                  <a:spcPts val="0"/>
                </a:spcBef>
                <a:spcAft>
                  <a:spcPts val="0"/>
                </a:spcAft>
                <a:buClrTx/>
                <a:buSzTx/>
                <a:buFontTx/>
                <a:buNone/>
                <a:tabLst/>
                <a:defRPr/>
              </a:pPr>
              <a:r>
                <a:rPr lang="en-ZA" sz="1100" b="0" i="0">
                  <a:solidFill>
                    <a:schemeClr val="tx1"/>
                  </a:solidFill>
                  <a:effectLst/>
                  <a:latin typeface="+mn-lt"/>
                  <a:ea typeface="+mn-ea"/>
                  <a:cs typeface="+mn-cs"/>
                </a:rPr>
                <a:t>-𝜆(𝜆</a:t>
              </a:r>
              <a:r>
                <a:rPr lang="en-ZA" sz="1100" b="0" i="0" baseline="30000">
                  <a:solidFill>
                    <a:schemeClr val="tx1"/>
                  </a:solidFill>
                  <a:effectLst/>
                  <a:latin typeface="+mn-lt"/>
                  <a:ea typeface="+mn-ea"/>
                  <a:cs typeface="+mn-cs"/>
                </a:rPr>
                <a:t>2</a:t>
              </a:r>
              <a:r>
                <a:rPr lang="en-ZA" sz="1100" b="0" i="0" baseline="0">
                  <a:solidFill>
                    <a:schemeClr val="tx1"/>
                  </a:solidFill>
                  <a:effectLst/>
                  <a:latin typeface="+mn-lt"/>
                  <a:ea typeface="+mn-ea"/>
                  <a:cs typeface="+mn-cs"/>
                </a:rPr>
                <a:t> - 2,01</a:t>
              </a:r>
              <a:r>
                <a:rPr lang="en-ZA" sz="1100" b="0" i="0">
                  <a:solidFill>
                    <a:schemeClr val="tx1"/>
                  </a:solidFill>
                  <a:effectLst/>
                  <a:latin typeface="+mn-lt"/>
                  <a:ea typeface="+mn-ea"/>
                  <a:cs typeface="+mn-cs"/>
                </a:rPr>
                <a:t>𝜆 + 0,3618) = 0</a:t>
              </a: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ZA"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ZA" i="0">
                  <a:effectLst/>
                  <a:latin typeface="Cambria Math" panose="02040503050406030204" pitchFamily="18" charset="0"/>
                </a:rPr>
                <a:t>𝑥=(−𝑏±√(𝑏^2−4𝑎𝑐))/2𝑎</a:t>
              </a:r>
              <a:endParaRPr lang="en-ZA">
                <a:effectLst/>
              </a:endParaRPr>
            </a:p>
            <a:p>
              <a:endParaRPr lang="en-ZA" sz="1100" b="0" i="0">
                <a:solidFill>
                  <a:schemeClr val="tx1"/>
                </a:solidFill>
                <a:effectLst/>
                <a:latin typeface="+mn-lt"/>
                <a:ea typeface="+mn-ea"/>
                <a:cs typeface="+mn-cs"/>
              </a:endParaRPr>
            </a:p>
            <a:p>
              <a:pPr/>
              <a:r>
                <a:rPr lang="en-ZA" sz="1100" b="0" i="0">
                  <a:solidFill>
                    <a:schemeClr val="tx1"/>
                  </a:solidFill>
                  <a:effectLst/>
                  <a:latin typeface="Cambria Math" panose="02040503050406030204" pitchFamily="18" charset="0"/>
                  <a:ea typeface="Cambria Math" panose="02040503050406030204" pitchFamily="18" charset="0"/>
                  <a:cs typeface="+mn-cs"/>
                </a:rPr>
                <a:t>𝜆</a:t>
              </a:r>
              <a:r>
                <a:rPr lang="en-ZA" sz="1100" b="0" i="0">
                  <a:solidFill>
                    <a:schemeClr val="tx1"/>
                  </a:solidFill>
                  <a:effectLst/>
                  <a:latin typeface="Cambria Math" panose="02040503050406030204" pitchFamily="18" charset="0"/>
                  <a:ea typeface="+mn-ea"/>
                  <a:cs typeface="+mn-cs"/>
                </a:rPr>
                <a:t>=(2,01±√(〖(−2,01)〗^2−4(1)(0,3618)))/(2(1))</a:t>
              </a:r>
              <a:endParaRPr lang="en-ZA" sz="1100" b="0" i="0">
                <a:solidFill>
                  <a:schemeClr val="tx1"/>
                </a:solidFill>
                <a:effectLst/>
                <a:latin typeface="+mn-lt"/>
                <a:ea typeface="+mn-ea"/>
                <a:cs typeface="+mn-cs"/>
              </a:endParaRPr>
            </a:p>
            <a:p>
              <a:endParaRPr lang="en-ZA" sz="1100" b="0" i="0">
                <a:solidFill>
                  <a:schemeClr val="tx1"/>
                </a:solidFill>
                <a:effectLst/>
                <a:latin typeface="+mn-lt"/>
                <a:ea typeface="+mn-ea"/>
                <a:cs typeface="+mn-cs"/>
              </a:endParaRPr>
            </a:p>
            <a:p>
              <a:pPr algn="ct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1</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1,81</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2</a:t>
              </a:r>
              <a:r>
                <a:rPr lang="en-ZA" sz="1400" b="1" i="0">
                  <a:solidFill>
                    <a:schemeClr val="tx1"/>
                  </a:solidFill>
                  <a:effectLst/>
                  <a:latin typeface="+mn-lt"/>
                  <a:ea typeface="+mn-ea"/>
                  <a:cs typeface="+mn-cs"/>
                </a:rPr>
                <a:t> </a:t>
              </a:r>
              <a:r>
                <a:rPr lang="en-ZA" sz="1400" b="1"/>
                <a:t>≈</a:t>
              </a:r>
              <a:r>
                <a:rPr lang="en-ZA" sz="1400" b="1" i="0">
                  <a:solidFill>
                    <a:schemeClr val="tx1"/>
                  </a:solidFill>
                  <a:effectLst/>
                  <a:latin typeface="+mn-lt"/>
                  <a:ea typeface="+mn-ea"/>
                  <a:cs typeface="+mn-cs"/>
                </a:rPr>
                <a:t> 0,19</a:t>
              </a:r>
            </a:p>
            <a:p>
              <a:pPr marL="0" marR="0" lvl="0" indent="0" algn="ctr" defTabSz="914400" eaLnBrk="1" fontAlgn="auto" latinLnBrk="0" hangingPunct="1">
                <a:lnSpc>
                  <a:spcPct val="100000"/>
                </a:lnSpc>
                <a:spcBef>
                  <a:spcPts val="0"/>
                </a:spcBef>
                <a:spcAft>
                  <a:spcPts val="0"/>
                </a:spcAft>
                <a:buClrTx/>
                <a:buSzTx/>
                <a:buFontTx/>
                <a:buNone/>
                <a:tabLst/>
                <a:defRPr/>
              </a:pPr>
              <a:r>
                <a:rPr lang="en-ZA" sz="1400" b="1" i="0">
                  <a:solidFill>
                    <a:schemeClr val="tx1"/>
                  </a:solidFill>
                  <a:effectLst/>
                  <a:latin typeface="+mn-lt"/>
                  <a:ea typeface="+mn-ea"/>
                  <a:cs typeface="+mn-cs"/>
                </a:rPr>
                <a:t>𝜆</a:t>
              </a:r>
              <a:r>
                <a:rPr lang="en-ZA" sz="1400" b="1" i="0" baseline="-25000">
                  <a:solidFill>
                    <a:schemeClr val="tx1"/>
                  </a:solidFill>
                  <a:effectLst/>
                  <a:latin typeface="+mn-lt"/>
                  <a:ea typeface="+mn-ea"/>
                  <a:cs typeface="+mn-cs"/>
                </a:rPr>
                <a:t>3</a:t>
              </a:r>
              <a:r>
                <a:rPr lang="en-ZA" sz="1400" b="1" i="0">
                  <a:solidFill>
                    <a:schemeClr val="tx1"/>
                  </a:solidFill>
                  <a:effectLst/>
                  <a:latin typeface="+mn-lt"/>
                  <a:ea typeface="+mn-ea"/>
                  <a:cs typeface="+mn-cs"/>
                </a:rPr>
                <a:t> = 0</a:t>
              </a:r>
              <a:endParaRPr lang="en-ZA" sz="1400"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ZA">
                <a:effectLst/>
              </a:endParaRPr>
            </a:p>
            <a:p>
              <a:endParaRPr lang="en-ZA" sz="1100" b="0" i="0">
                <a:solidFill>
                  <a:schemeClr val="tx1"/>
                </a:solidFill>
                <a:effectLst/>
                <a:latin typeface="+mn-lt"/>
                <a:ea typeface="+mn-ea"/>
                <a:cs typeface="+mn-cs"/>
              </a:endParaRPr>
            </a:p>
            <a:p>
              <a:endParaRPr lang="en-ZA">
                <a:effectLst/>
              </a:endParaRPr>
            </a:p>
          </xdr:txBody>
        </xdr:sp>
      </mc:Fallback>
    </mc:AlternateContent>
    <xdr:clientData/>
  </xdr:oneCellAnchor>
  <xdr:twoCellAnchor>
    <xdr:from>
      <xdr:col>11</xdr:col>
      <xdr:colOff>51547</xdr:colOff>
      <xdr:row>74</xdr:row>
      <xdr:rowOff>40342</xdr:rowOff>
    </xdr:from>
    <xdr:to>
      <xdr:col>11</xdr:col>
      <xdr:colOff>992841</xdr:colOff>
      <xdr:row>75</xdr:row>
      <xdr:rowOff>141194</xdr:rowOff>
    </xdr:to>
    <xdr:cxnSp macro="">
      <xdr:nvCxnSpPr>
        <xdr:cNvPr id="40" name="Straight Arrow Connector 39">
          <a:extLst>
            <a:ext uri="{FF2B5EF4-FFF2-40B4-BE49-F238E27FC236}">
              <a16:creationId xmlns:a16="http://schemas.microsoft.com/office/drawing/2014/main" id="{2DB405FC-D485-4E0C-8531-AFC30671D8AD}"/>
            </a:ext>
          </a:extLst>
        </xdr:cNvPr>
        <xdr:cNvCxnSpPr/>
      </xdr:nvCxnSpPr>
      <xdr:spPr>
        <a:xfrm flipV="1">
          <a:off x="11638429" y="13173636"/>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80682</xdr:colOff>
      <xdr:row>74</xdr:row>
      <xdr:rowOff>47065</xdr:rowOff>
    </xdr:from>
    <xdr:to>
      <xdr:col>19</xdr:col>
      <xdr:colOff>1021976</xdr:colOff>
      <xdr:row>75</xdr:row>
      <xdr:rowOff>147917</xdr:rowOff>
    </xdr:to>
    <xdr:cxnSp macro="">
      <xdr:nvCxnSpPr>
        <xdr:cNvPr id="41" name="Straight Arrow Connector 40">
          <a:extLst>
            <a:ext uri="{FF2B5EF4-FFF2-40B4-BE49-F238E27FC236}">
              <a16:creationId xmlns:a16="http://schemas.microsoft.com/office/drawing/2014/main" id="{9B9DE4CB-D2BC-46F6-9231-342E98EA95B4}"/>
            </a:ext>
          </a:extLst>
        </xdr:cNvPr>
        <xdr:cNvCxnSpPr/>
      </xdr:nvCxnSpPr>
      <xdr:spPr>
        <a:xfrm flipV="1">
          <a:off x="20094388" y="13180359"/>
          <a:ext cx="941294" cy="2913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0</xdr:colOff>
      <xdr:row>42</xdr:row>
      <xdr:rowOff>190499</xdr:rowOff>
    </xdr:from>
    <xdr:ext cx="1053353" cy="571501"/>
    <xdr:sp macro="" textlink="">
      <xdr:nvSpPr>
        <xdr:cNvPr id="3" name="TextBox 2">
          <a:extLst>
            <a:ext uri="{FF2B5EF4-FFF2-40B4-BE49-F238E27FC236}">
              <a16:creationId xmlns:a16="http://schemas.microsoft.com/office/drawing/2014/main" id="{B87AC5F6-6DF9-4C5F-9CFF-DA1627535348}"/>
            </a:ext>
          </a:extLst>
        </xdr:cNvPr>
        <xdr:cNvSpPr txBox="1"/>
      </xdr:nvSpPr>
      <xdr:spPr>
        <a:xfrm>
          <a:off x="12640235" y="7709646"/>
          <a:ext cx="1053353" cy="571501"/>
        </a:xfrm>
        <a:prstGeom prst="rect">
          <a:avLst/>
        </a:prstGeom>
        <a:solidFill>
          <a:schemeClr val="accent2">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 0</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8</xdr:col>
      <xdr:colOff>0</xdr:colOff>
      <xdr:row>43</xdr:row>
      <xdr:rowOff>0</xdr:rowOff>
    </xdr:from>
    <xdr:ext cx="1053353" cy="571501"/>
    <xdr:sp macro="" textlink="">
      <xdr:nvSpPr>
        <xdr:cNvPr id="9" name="TextBox 8">
          <a:extLst>
            <a:ext uri="{FF2B5EF4-FFF2-40B4-BE49-F238E27FC236}">
              <a16:creationId xmlns:a16="http://schemas.microsoft.com/office/drawing/2014/main" id="{1A1B4AE4-D627-4652-AC47-9AF4EED0C1D2}"/>
            </a:ext>
          </a:extLst>
        </xdr:cNvPr>
        <xdr:cNvSpPr txBox="1"/>
      </xdr:nvSpPr>
      <xdr:spPr>
        <a:xfrm>
          <a:off x="8426824"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4</xdr:col>
      <xdr:colOff>0</xdr:colOff>
      <xdr:row>43</xdr:row>
      <xdr:rowOff>0</xdr:rowOff>
    </xdr:from>
    <xdr:ext cx="1053353" cy="571501"/>
    <xdr:sp macro="" textlink="">
      <xdr:nvSpPr>
        <xdr:cNvPr id="10" name="TextBox 9">
          <a:extLst>
            <a:ext uri="{FF2B5EF4-FFF2-40B4-BE49-F238E27FC236}">
              <a16:creationId xmlns:a16="http://schemas.microsoft.com/office/drawing/2014/main" id="{3A32A17C-B696-4564-BEEA-64125A260B1B}"/>
            </a:ext>
          </a:extLst>
        </xdr:cNvPr>
        <xdr:cNvSpPr txBox="1"/>
      </xdr:nvSpPr>
      <xdr:spPr>
        <a:xfrm>
          <a:off x="4213412"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0</xdr:col>
      <xdr:colOff>0</xdr:colOff>
      <xdr:row>43</xdr:row>
      <xdr:rowOff>0</xdr:rowOff>
    </xdr:from>
    <xdr:ext cx="1053353" cy="571501"/>
    <xdr:sp macro="" textlink="">
      <xdr:nvSpPr>
        <xdr:cNvPr id="15" name="TextBox 14">
          <a:extLst>
            <a:ext uri="{FF2B5EF4-FFF2-40B4-BE49-F238E27FC236}">
              <a16:creationId xmlns:a16="http://schemas.microsoft.com/office/drawing/2014/main" id="{5695C1B7-D53C-4909-9AB4-0912D33471B6}"/>
            </a:ext>
          </a:extLst>
        </xdr:cNvPr>
        <xdr:cNvSpPr txBox="1"/>
      </xdr:nvSpPr>
      <xdr:spPr>
        <a:xfrm>
          <a:off x="0" y="7709647"/>
          <a:ext cx="1053353" cy="571501"/>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n-ZA" sz="1200">
            <a:latin typeface="Times New Roman" panose="02020603050405020304" pitchFamily="18" charset="0"/>
            <a:cs typeface="Times New Roman" panose="02020603050405020304" pitchFamily="18" charset="0"/>
          </a:endParaRPr>
        </a:p>
        <a:p>
          <a:pPr algn="ctr"/>
          <a:r>
            <a:rPr lang="en-ZA" sz="1200" b="0" i="0" baseline="0">
              <a:solidFill>
                <a:schemeClr val="tx1"/>
              </a:solidFill>
              <a:effectLst/>
              <a:latin typeface="Times New Roman" panose="02020603050405020304" pitchFamily="18" charset="0"/>
              <a:ea typeface="+mn-ea"/>
              <a:cs typeface="Times New Roman" panose="02020603050405020304" pitchFamily="18" charset="0"/>
            </a:rPr>
            <a:t>+</a:t>
          </a:r>
          <a:endParaRPr lang="en-ZA" sz="1200">
            <a:latin typeface="Times New Roman" panose="02020603050405020304" pitchFamily="18" charset="0"/>
            <a:cs typeface="Times New Roman" panose="02020603050405020304" pitchFamily="18" charset="0"/>
          </a:endParaRPr>
        </a:p>
      </xdr:txBody>
    </xdr:sp>
    <xdr:clientData/>
  </xdr:oneCellAnchor>
  <xdr:oneCellAnchor>
    <xdr:from>
      <xdr:col>0</xdr:col>
      <xdr:colOff>0</xdr:colOff>
      <xdr:row>106</xdr:row>
      <xdr:rowOff>0</xdr:rowOff>
    </xdr:from>
    <xdr:ext cx="4213412" cy="952500"/>
    <xdr:sp macro="" textlink="">
      <xdr:nvSpPr>
        <xdr:cNvPr id="18" name="TextBox 17">
          <a:extLst>
            <a:ext uri="{FF2B5EF4-FFF2-40B4-BE49-F238E27FC236}">
              <a16:creationId xmlns:a16="http://schemas.microsoft.com/office/drawing/2014/main" id="{5A00052D-C46D-4920-B8AA-D374955F1577}"/>
            </a:ext>
          </a:extLst>
        </xdr:cNvPr>
        <xdr:cNvSpPr txBox="1"/>
      </xdr:nvSpPr>
      <xdr:spPr>
        <a:xfrm>
          <a:off x="0" y="20798118"/>
          <a:ext cx="4213412"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6. Normalise Eigenvectors (So Magnitude = 1)</a:t>
          </a:r>
        </a:p>
      </xdr:txBody>
    </xdr:sp>
    <xdr:clientData/>
  </xdr:oneCellAnchor>
  <xdr:oneCellAnchor>
    <xdr:from>
      <xdr:col>0</xdr:col>
      <xdr:colOff>0</xdr:colOff>
      <xdr:row>107</xdr:row>
      <xdr:rowOff>0</xdr:rowOff>
    </xdr:from>
    <xdr:ext cx="4213412" cy="76199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BE3BC1DC-D42D-44C2-BA8C-0B9EDE041898}"/>
                </a:ext>
              </a:extLst>
            </xdr:cNvPr>
            <xdr:cNvSpPr txBox="1"/>
          </xdr:nvSpPr>
          <xdr:spPr>
            <a:xfrm>
              <a:off x="0" y="20988618"/>
              <a:ext cx="4213412"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d>
                      <m:dPr>
                        <m:begChr m:val="|"/>
                        <m:endChr m:val="|"/>
                        <m:ctrlPr>
                          <a:rPr lang="en-US" sz="1100" b="0" i="1">
                            <a:latin typeface="Cambria Math" panose="02040503050406030204" pitchFamily="18" charset="0"/>
                          </a:rPr>
                        </m:ctrlPr>
                      </m:dPr>
                      <m:e>
                        <m:acc>
                          <m:accPr>
                            <m:chr m:val="⃗"/>
                            <m:ctrlPr>
                              <a:rPr lang="en-US" sz="1100" b="0" i="1">
                                <a:latin typeface="Cambria Math" panose="02040503050406030204" pitchFamily="18" charset="0"/>
                              </a:rPr>
                            </m:ctrlPr>
                          </m:accPr>
                          <m:e>
                            <m:r>
                              <a:rPr lang="en-ZA" sz="1100" b="0" i="1">
                                <a:latin typeface="Cambria Math" panose="02040503050406030204" pitchFamily="18" charset="0"/>
                              </a:rPr>
                              <m:t>𝑣</m:t>
                            </m:r>
                          </m:e>
                        </m:acc>
                      </m:e>
                    </m:d>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sSup>
                          <m:sSupPr>
                            <m:ctrlPr>
                              <a:rPr lang="en-US" sz="1100" b="0" i="1">
                                <a:latin typeface="Cambria Math" panose="02040503050406030204" pitchFamily="18" charset="0"/>
                              </a:rPr>
                            </m:ctrlPr>
                          </m:sSupPr>
                          <m:e>
                            <m:r>
                              <a:rPr lang="en-US" sz="1100" b="0" i="1">
                                <a:latin typeface="Cambria Math" panose="02040503050406030204" pitchFamily="18" charset="0"/>
                              </a:rPr>
                              <m:t>𝑥</m:t>
                            </m:r>
                          </m:e>
                          <m:sup>
                            <m:r>
                              <a:rPr lang="en-US" sz="1100" b="0" i="1">
                                <a:latin typeface="Cambria Math" panose="02040503050406030204" pitchFamily="18" charset="0"/>
                              </a:rPr>
                              <m:t>2</m:t>
                            </m:r>
                          </m:sup>
                        </m:sSup>
                        <m:r>
                          <a:rPr lang="en-ZA" sz="1100" b="0" i="1">
                            <a:latin typeface="Cambria Math" panose="02040503050406030204" pitchFamily="18" charset="0"/>
                          </a:rPr>
                          <m:t>+</m:t>
                        </m:r>
                        <m:sSup>
                          <m:sSupPr>
                            <m:ctrlPr>
                              <a:rPr lang="en-ZA" sz="1100" b="0" i="1">
                                <a:latin typeface="Cambria Math" panose="02040503050406030204" pitchFamily="18" charset="0"/>
                              </a:rPr>
                            </m:ctrlPr>
                          </m:sSupPr>
                          <m:e>
                            <m:r>
                              <a:rPr lang="en-ZA" sz="1100" b="0" i="1">
                                <a:latin typeface="Cambria Math" panose="02040503050406030204" pitchFamily="18" charset="0"/>
                              </a:rPr>
                              <m:t>𝑦</m:t>
                            </m:r>
                          </m:e>
                          <m:sup>
                            <m:r>
                              <a:rPr lang="en-ZA" sz="1100" b="0" i="1">
                                <a:latin typeface="Cambria Math" panose="02040503050406030204" pitchFamily="18" charset="0"/>
                              </a:rPr>
                              <m:t>2</m:t>
                            </m:r>
                          </m:sup>
                        </m:sSup>
                        <m:r>
                          <a:rPr lang="en-ZA" sz="1100" b="0" i="1">
                            <a:latin typeface="Cambria Math" panose="02040503050406030204" pitchFamily="18" charset="0"/>
                          </a:rPr>
                          <m:t>+</m:t>
                        </m:r>
                        <m:sSup>
                          <m:sSupPr>
                            <m:ctrlPr>
                              <a:rPr lang="en-ZA" sz="1100" b="0" i="1">
                                <a:latin typeface="Cambria Math" panose="02040503050406030204" pitchFamily="18" charset="0"/>
                              </a:rPr>
                            </m:ctrlPr>
                          </m:sSupPr>
                          <m:e>
                            <m:r>
                              <a:rPr lang="en-ZA" sz="1100" b="0" i="1">
                                <a:latin typeface="Cambria Math" panose="02040503050406030204" pitchFamily="18" charset="0"/>
                              </a:rPr>
                              <m:t>𝑧</m:t>
                            </m:r>
                          </m:e>
                          <m:sup>
                            <m:r>
                              <a:rPr lang="en-ZA" sz="1100" b="0" i="1">
                                <a:latin typeface="Cambria Math" panose="02040503050406030204" pitchFamily="18" charset="0"/>
                              </a:rPr>
                              <m:t>2</m:t>
                            </m:r>
                          </m:sup>
                        </m:sSup>
                      </m:e>
                    </m:rad>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19" name="TextBox 18">
              <a:extLst>
                <a:ext uri="{FF2B5EF4-FFF2-40B4-BE49-F238E27FC236}">
                  <a16:creationId xmlns:a16="http://schemas.microsoft.com/office/drawing/2014/main" id="{BE3BC1DC-D42D-44C2-BA8C-0B9EDE041898}"/>
                </a:ext>
              </a:extLst>
            </xdr:cNvPr>
            <xdr:cNvSpPr txBox="1"/>
          </xdr:nvSpPr>
          <xdr:spPr>
            <a:xfrm>
              <a:off x="0" y="20988618"/>
              <a:ext cx="4213412"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1100" b="0" i="0">
                  <a:latin typeface="Cambria Math" panose="02040503050406030204" pitchFamily="18" charset="0"/>
                </a:rPr>
                <a:t>|</a:t>
              </a:r>
              <a:r>
                <a:rPr lang="en-ZA" sz="1100" b="0" i="0">
                  <a:latin typeface="Cambria Math" panose="02040503050406030204" pitchFamily="18" charset="0"/>
                </a:rPr>
                <a:t>𝑣</a:t>
              </a:r>
              <a:r>
                <a:rPr lang="en-US" sz="1100" b="0" i="0">
                  <a:latin typeface="Cambria Math" panose="02040503050406030204" pitchFamily="18" charset="0"/>
                </a:rPr>
                <a:t> ⃗</a:t>
              </a:r>
              <a:r>
                <a:rPr lang="en-ZA" sz="1100" b="0" i="0">
                  <a:latin typeface="Cambria Math" panose="02040503050406030204" pitchFamily="18" charset="0"/>
                </a:rPr>
                <a:t> |</a:t>
              </a:r>
              <a:r>
                <a:rPr lang="en-US" sz="1100" b="0" i="0">
                  <a:latin typeface="Cambria Math" panose="02040503050406030204" pitchFamily="18" charset="0"/>
                </a:rPr>
                <a:t>=√(𝑥^2</a:t>
              </a:r>
              <a:r>
                <a:rPr lang="en-ZA" sz="1100" b="0" i="0">
                  <a:latin typeface="Cambria Math" panose="02040503050406030204" pitchFamily="18" charset="0"/>
                </a:rPr>
                <a:t>+𝑦^2+𝑧^2 </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1</xdr:colOff>
      <xdr:row>125</xdr:row>
      <xdr:rowOff>0</xdr:rowOff>
    </xdr:from>
    <xdr:ext cx="4213411" cy="952500"/>
    <xdr:sp macro="" textlink="">
      <xdr:nvSpPr>
        <xdr:cNvPr id="20" name="TextBox 19">
          <a:extLst>
            <a:ext uri="{FF2B5EF4-FFF2-40B4-BE49-F238E27FC236}">
              <a16:creationId xmlns:a16="http://schemas.microsoft.com/office/drawing/2014/main" id="{24E58BF5-54FA-486E-A351-792E50CC53E7}"/>
            </a:ext>
          </a:extLst>
        </xdr:cNvPr>
        <xdr:cNvSpPr txBox="1"/>
      </xdr:nvSpPr>
      <xdr:spPr>
        <a:xfrm>
          <a:off x="1" y="24036618"/>
          <a:ext cx="4213411" cy="952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ZA" sz="1100" b="1"/>
            <a:t>7. Calculate and Interpret Principle Components</a:t>
          </a:r>
        </a:p>
      </xdr:txBody>
    </xdr:sp>
    <xdr:clientData/>
  </xdr:oneCellAnchor>
  <xdr:oneCellAnchor>
    <xdr:from>
      <xdr:col>0</xdr:col>
      <xdr:colOff>1</xdr:colOff>
      <xdr:row>126</xdr:row>
      <xdr:rowOff>1</xdr:rowOff>
    </xdr:from>
    <xdr:ext cx="4213411" cy="761999"/>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A8A1351D-ED6F-484E-92F9-D8381FF0222B}"/>
                </a:ext>
              </a:extLst>
            </xdr:cNvPr>
            <xdr:cNvSpPr txBox="1"/>
          </xdr:nvSpPr>
          <xdr:spPr>
            <a:xfrm>
              <a:off x="1" y="24227119"/>
              <a:ext cx="4213411"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Group"/>
                  </m:oMathParaPr>
                  <m:oMath xmlns:m="http://schemas.openxmlformats.org/officeDocument/2006/math">
                    <m:r>
                      <a:rPr lang="en-ZA" sz="1100" b="0" i="1">
                        <a:latin typeface="Cambria Math" panose="02040503050406030204" pitchFamily="18" charset="0"/>
                      </a:rPr>
                      <m:t>𝑍</m:t>
                    </m:r>
                    <m:r>
                      <a:rPr lang="en-ZA" sz="1100" b="0" i="1">
                        <a:latin typeface="Cambria Math" panose="02040503050406030204" pitchFamily="18" charset="0"/>
                      </a:rPr>
                      <m:t>= </m:t>
                    </m:r>
                    <m:sSub>
                      <m:sSubPr>
                        <m:ctrlPr>
                          <a:rPr lang="en-ZA" sz="1100" b="0" i="1">
                            <a:latin typeface="Cambria Math" panose="02040503050406030204" pitchFamily="18" charset="0"/>
                          </a:rPr>
                        </m:ctrlPr>
                      </m:sSubPr>
                      <m:e>
                        <m:r>
                          <a:rPr lang="en-ZA" sz="1100" b="0" i="1">
                            <a:latin typeface="Cambria Math" panose="02040503050406030204" pitchFamily="18" charset="0"/>
                          </a:rPr>
                          <m:t>𝑋</m:t>
                        </m:r>
                      </m:e>
                      <m:sub>
                        <m:r>
                          <a:rPr lang="en-ZA" sz="1100" b="0" i="1">
                            <a:latin typeface="Cambria Math" panose="02040503050406030204" pitchFamily="18" charset="0"/>
                          </a:rPr>
                          <m:t>𝑠𝑡𝑑</m:t>
                        </m:r>
                      </m:sub>
                    </m:sSub>
                    <m:r>
                      <a:rPr lang="en-ZA" sz="1100" b="0" i="1">
                        <a:latin typeface="Cambria Math" panose="02040503050406030204" pitchFamily="18" charset="0"/>
                      </a:rPr>
                      <m:t> </m:t>
                    </m:r>
                    <m:r>
                      <a:rPr lang="en-ZA" sz="1100" b="0" i="1">
                        <a:latin typeface="Cambria Math" panose="02040503050406030204" pitchFamily="18" charset="0"/>
                        <a:ea typeface="Cambria Math" panose="02040503050406030204" pitchFamily="18" charset="0"/>
                      </a:rPr>
                      <m:t>∙</m:t>
                    </m:r>
                    <m:r>
                      <a:rPr lang="en-ZA" sz="1100" b="0" i="1">
                        <a:latin typeface="Cambria Math" panose="02040503050406030204" pitchFamily="18" charset="0"/>
                        <a:ea typeface="Cambria Math" panose="02040503050406030204" pitchFamily="18" charset="0"/>
                      </a:rPr>
                      <m:t>𝐸</m:t>
                    </m:r>
                    <m:r>
                      <a:rPr lang="en-US" sz="1100" b="0" i="1">
                        <a:latin typeface="Cambria Math" panose="02040503050406030204" pitchFamily="18" charset="0"/>
                      </a:rPr>
                      <m:t> </m:t>
                    </m:r>
                  </m:oMath>
                </m:oMathPara>
              </a14:m>
              <a:endParaRPr lang="en-ZA" sz="800">
                <a:latin typeface="Broadway" panose="04040905080B02020502" pitchFamily="82" charset="0"/>
              </a:endParaRPr>
            </a:p>
          </xdr:txBody>
        </xdr:sp>
      </mc:Choice>
      <mc:Fallback xmlns="">
        <xdr:sp macro="" textlink="">
          <xdr:nvSpPr>
            <xdr:cNvPr id="23" name="TextBox 22">
              <a:extLst>
                <a:ext uri="{FF2B5EF4-FFF2-40B4-BE49-F238E27FC236}">
                  <a16:creationId xmlns:a16="http://schemas.microsoft.com/office/drawing/2014/main" id="{A8A1351D-ED6F-484E-92F9-D8381FF0222B}"/>
                </a:ext>
              </a:extLst>
            </xdr:cNvPr>
            <xdr:cNvSpPr txBox="1"/>
          </xdr:nvSpPr>
          <xdr:spPr>
            <a:xfrm>
              <a:off x="1" y="24227119"/>
              <a:ext cx="4213411" cy="761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ZA" sz="1100" b="0" i="0">
                  <a:latin typeface="Cambria Math" panose="02040503050406030204" pitchFamily="18" charset="0"/>
                </a:rPr>
                <a:t>𝑍= 𝑋_𝑠𝑡𝑑  </a:t>
              </a:r>
              <a:r>
                <a:rPr lang="en-ZA" sz="1100" b="0" i="0">
                  <a:latin typeface="Cambria Math" panose="02040503050406030204" pitchFamily="18" charset="0"/>
                  <a:ea typeface="Cambria Math" panose="02040503050406030204" pitchFamily="18" charset="0"/>
                </a:rPr>
                <a:t>∙𝐸</a:t>
              </a:r>
              <a:r>
                <a:rPr lang="en-US" sz="1100" b="0" i="0">
                  <a:latin typeface="Cambria Math" panose="02040503050406030204" pitchFamily="18" charset="0"/>
                </a:rPr>
                <a:t> </a:t>
              </a:r>
              <a:endParaRPr lang="en-ZA" sz="800">
                <a:latin typeface="Broadway" panose="04040905080B02020502" pitchFamily="82" charset="0"/>
              </a:endParaRPr>
            </a:p>
          </xdr:txBody>
        </xdr:sp>
      </mc:Fallback>
    </mc:AlternateContent>
    <xdr:clientData/>
  </xdr:oneCellAnchor>
  <xdr:oneCellAnchor>
    <xdr:from>
      <xdr:col>0</xdr:col>
      <xdr:colOff>0</xdr:colOff>
      <xdr:row>65</xdr:row>
      <xdr:rowOff>0</xdr:rowOff>
    </xdr:from>
    <xdr:ext cx="4191000" cy="571501"/>
    <xdr:sp macro="" textlink="">
      <xdr:nvSpPr>
        <xdr:cNvPr id="31" name="TextBox 30">
          <a:extLst>
            <a:ext uri="{FF2B5EF4-FFF2-40B4-BE49-F238E27FC236}">
              <a16:creationId xmlns:a16="http://schemas.microsoft.com/office/drawing/2014/main" id="{9B8BE4CE-F8FA-4E10-885F-A4E8B97BB84F}"/>
            </a:ext>
          </a:extLst>
        </xdr:cNvPr>
        <xdr:cNvSpPr txBox="1"/>
      </xdr:nvSpPr>
      <xdr:spPr>
        <a:xfrm>
          <a:off x="0" y="12561793"/>
          <a:ext cx="4191000" cy="571501"/>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ZA" sz="1100" b="1"/>
            <a:t>5. Calculate eigenvectors</a:t>
          </a:r>
          <a:r>
            <a:rPr lang="en-ZA" sz="1100" b="1" baseline="0"/>
            <a:t>  for each of the calculated eigenvalues.</a:t>
          </a:r>
          <a:endParaRPr lang="en-ZA" sz="1100" b="1"/>
        </a:p>
      </xdr:txBody>
    </xdr:sp>
    <xdr:clientData/>
  </xdr:oneCellAnchor>
  <xdr:oneCellAnchor>
    <xdr:from>
      <xdr:col>0</xdr:col>
      <xdr:colOff>0</xdr:colOff>
      <xdr:row>140</xdr:row>
      <xdr:rowOff>0</xdr:rowOff>
    </xdr:from>
    <xdr:ext cx="4213411" cy="1524000"/>
    <xdr:sp macro="" textlink="">
      <xdr:nvSpPr>
        <xdr:cNvPr id="33" name="TextBox 32">
          <a:extLst>
            <a:ext uri="{FF2B5EF4-FFF2-40B4-BE49-F238E27FC236}">
              <a16:creationId xmlns:a16="http://schemas.microsoft.com/office/drawing/2014/main" id="{05CA4486-2176-4880-BAB7-A45C2873552F}"/>
            </a:ext>
          </a:extLst>
        </xdr:cNvPr>
        <xdr:cNvSpPr txBox="1"/>
      </xdr:nvSpPr>
      <xdr:spPr>
        <a:xfrm>
          <a:off x="6320118" y="23285824"/>
          <a:ext cx="4213411"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1</a:t>
          </a:r>
        </a:p>
        <a:p>
          <a:endParaRPr lang="en-ZA" b="1"/>
        </a:p>
        <a:p>
          <a:pPr marL="171450" indent="-171450">
            <a:buFont typeface="Arial" panose="020B0604020202020204" pitchFamily="34" charset="0"/>
            <a:buChar char="•"/>
          </a:pPr>
          <a:r>
            <a:rPr lang="en-ZA" b="0"/>
            <a:t>Main source of variation in the data.</a:t>
          </a:r>
        </a:p>
        <a:p>
          <a:pPr marL="171450" indent="-171450">
            <a:buFont typeface="Arial" panose="020B0604020202020204" pitchFamily="34" charset="0"/>
            <a:buChar char="•"/>
          </a:pPr>
          <a:r>
            <a:rPr lang="en-ZA" b="0"/>
            <a:t>Observation 3 stands out with a high positive score.</a:t>
          </a:r>
        </a:p>
        <a:p>
          <a:pPr marL="171450" indent="-171450">
            <a:buFont typeface="Arial" panose="020B0604020202020204" pitchFamily="34" charset="0"/>
            <a:buChar char="•"/>
          </a:pPr>
          <a:r>
            <a:rPr lang="en-ZA" b="0"/>
            <a:t>Observations 1 and 2 are similar, both having negative scores.</a:t>
          </a:r>
        </a:p>
        <a:p>
          <a:pPr marL="171450" indent="-171450">
            <a:buFont typeface="Arial" panose="020B0604020202020204" pitchFamily="34" charset="0"/>
            <a:buChar char="•"/>
          </a:pPr>
          <a:r>
            <a:rPr lang="en-ZA" b="0"/>
            <a:t> Separates Observation 3 from the others.</a:t>
          </a:r>
        </a:p>
      </xdr:txBody>
    </xdr:sp>
    <xdr:clientData/>
  </xdr:oneCellAnchor>
  <xdr:oneCellAnchor>
    <xdr:from>
      <xdr:col>4</xdr:col>
      <xdr:colOff>16808</xdr:colOff>
      <xdr:row>140</xdr:row>
      <xdr:rowOff>0</xdr:rowOff>
    </xdr:from>
    <xdr:ext cx="4196604" cy="1524000"/>
    <xdr:sp macro="" textlink="">
      <xdr:nvSpPr>
        <xdr:cNvPr id="38" name="TextBox 37">
          <a:extLst>
            <a:ext uri="{FF2B5EF4-FFF2-40B4-BE49-F238E27FC236}">
              <a16:creationId xmlns:a16="http://schemas.microsoft.com/office/drawing/2014/main" id="{998AEA0E-DFA2-4FC4-AEC2-5A476BACB09F}"/>
            </a:ext>
          </a:extLst>
        </xdr:cNvPr>
        <xdr:cNvSpPr txBox="1"/>
      </xdr:nvSpPr>
      <xdr:spPr>
        <a:xfrm>
          <a:off x="10494308" y="23349857"/>
          <a:ext cx="4196604"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2</a:t>
          </a:r>
        </a:p>
        <a:p>
          <a:endParaRPr lang="en-ZA" b="1"/>
        </a:p>
        <a:p>
          <a:pPr marL="171450" indent="-171450">
            <a:buFont typeface="Arial" panose="020B0604020202020204" pitchFamily="34" charset="0"/>
            <a:buChar char="•"/>
          </a:pPr>
          <a:r>
            <a:rPr lang="en-ZA" b="0"/>
            <a:t>Secondary source of variation.</a:t>
          </a:r>
        </a:p>
        <a:p>
          <a:pPr marL="171450" indent="-171450">
            <a:buFont typeface="Arial" panose="020B0604020202020204" pitchFamily="34" charset="0"/>
            <a:buChar char="•"/>
          </a:pPr>
          <a:r>
            <a:rPr lang="en-ZA" b="0"/>
            <a:t>Observation 1 has a strong positive score.</a:t>
          </a:r>
        </a:p>
        <a:p>
          <a:pPr marL="171450" indent="-171450">
            <a:buFont typeface="Arial" panose="020B0604020202020204" pitchFamily="34" charset="0"/>
            <a:buChar char="•"/>
          </a:pPr>
          <a:r>
            <a:rPr lang="en-ZA" b="0"/>
            <a:t>Observation 2 has a strong negative score.</a:t>
          </a:r>
        </a:p>
        <a:p>
          <a:pPr marL="171450" indent="-171450">
            <a:buFont typeface="Arial" panose="020B0604020202020204" pitchFamily="34" charset="0"/>
            <a:buChar char="•"/>
          </a:pPr>
          <a:r>
            <a:rPr lang="en-ZA" b="0"/>
            <a:t>Observation 3 is close to zero.</a:t>
          </a:r>
        </a:p>
        <a:p>
          <a:pPr marL="171450" indent="-171450">
            <a:buFont typeface="Arial" panose="020B0604020202020204" pitchFamily="34" charset="0"/>
            <a:buChar char="•"/>
          </a:pPr>
          <a:r>
            <a:rPr lang="en-ZA" b="0"/>
            <a:t>Separates Observation 1 from Observation 2.</a:t>
          </a:r>
        </a:p>
      </xdr:txBody>
    </xdr:sp>
    <xdr:clientData/>
  </xdr:oneCellAnchor>
  <xdr:oneCellAnchor>
    <xdr:from>
      <xdr:col>8</xdr:col>
      <xdr:colOff>0</xdr:colOff>
      <xdr:row>140</xdr:row>
      <xdr:rowOff>0</xdr:rowOff>
    </xdr:from>
    <xdr:ext cx="5266765" cy="1524000"/>
    <xdr:sp macro="" textlink="">
      <xdr:nvSpPr>
        <xdr:cNvPr id="39" name="TextBox 38">
          <a:extLst>
            <a:ext uri="{FF2B5EF4-FFF2-40B4-BE49-F238E27FC236}">
              <a16:creationId xmlns:a16="http://schemas.microsoft.com/office/drawing/2014/main" id="{F7FF8324-A02E-47E5-B307-B7107083CEB4}"/>
            </a:ext>
          </a:extLst>
        </xdr:cNvPr>
        <xdr:cNvSpPr txBox="1"/>
      </xdr:nvSpPr>
      <xdr:spPr>
        <a:xfrm>
          <a:off x="14668500" y="23349857"/>
          <a:ext cx="5266765" cy="1524000"/>
        </a:xfrm>
        <a:prstGeom prst="rect">
          <a:avLst/>
        </a:prstGeom>
        <a:solidFill>
          <a:schemeClr val="accent5">
            <a:lumMod val="20000"/>
            <a:lumOff val="8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b="1"/>
            <a:t>Principal Component 3</a:t>
          </a:r>
        </a:p>
        <a:p>
          <a:endParaRPr lang="en-ZA" b="1"/>
        </a:p>
        <a:p>
          <a:pPr marL="171450" indent="-171450">
            <a:buFont typeface="Arial" panose="020B0604020202020204" pitchFamily="34" charset="0"/>
            <a:buChar char="•"/>
          </a:pPr>
          <a:r>
            <a:rPr lang="en-ZA" b="0"/>
            <a:t>All values are 0.</a:t>
          </a:r>
        </a:p>
        <a:p>
          <a:pPr marL="171450" indent="-171450">
            <a:buFont typeface="Arial" panose="020B0604020202020204" pitchFamily="34" charset="0"/>
            <a:buChar char="•"/>
          </a:pPr>
          <a:r>
            <a:rPr lang="en-ZA" b="0"/>
            <a:t>No variation captured, so it adds no value to the analysis.</a:t>
          </a:r>
        </a:p>
        <a:p>
          <a:pPr marL="171450" indent="-171450">
            <a:buFont typeface="Arial" panose="020B0604020202020204" pitchFamily="34" charset="0"/>
            <a:buChar char="•"/>
          </a:pPr>
          <a:r>
            <a:rPr lang="en-ZA" b="0"/>
            <a:t>Can be ignored for interpretation and dimensionality reduction.</a:t>
          </a:r>
        </a:p>
      </xdr:txBody>
    </xdr:sp>
    <xdr:clientData/>
  </xdr:oneCellAnchor>
  <xdr:twoCellAnchor>
    <xdr:from>
      <xdr:col>0</xdr:col>
      <xdr:colOff>0</xdr:colOff>
      <xdr:row>0</xdr:row>
      <xdr:rowOff>0</xdr:rowOff>
    </xdr:from>
    <xdr:to>
      <xdr:col>13</xdr:col>
      <xdr:colOff>1053352</xdr:colOff>
      <xdr:row>1</xdr:row>
      <xdr:rowOff>190499</xdr:rowOff>
    </xdr:to>
    <xdr:sp macro="" textlink="">
      <xdr:nvSpPr>
        <xdr:cNvPr id="8" name="TextBox 7">
          <a:extLst>
            <a:ext uri="{FF2B5EF4-FFF2-40B4-BE49-F238E27FC236}">
              <a16:creationId xmlns:a16="http://schemas.microsoft.com/office/drawing/2014/main" id="{C62E8862-C26F-4721-A49D-4F465631E52A}"/>
            </a:ext>
          </a:extLst>
        </xdr:cNvPr>
        <xdr:cNvSpPr txBox="1"/>
      </xdr:nvSpPr>
      <xdr:spPr>
        <a:xfrm>
          <a:off x="0" y="0"/>
          <a:ext cx="14746940"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Principle Component Analysis</a:t>
          </a:r>
        </a:p>
      </xdr:txBody>
    </xdr:sp>
    <xdr:clientData/>
  </xdr:twoCellAnchor>
  <xdr:twoCellAnchor>
    <xdr:from>
      <xdr:col>4</xdr:col>
      <xdr:colOff>358588</xdr:colOff>
      <xdr:row>118</xdr:row>
      <xdr:rowOff>112059</xdr:rowOff>
    </xdr:from>
    <xdr:to>
      <xdr:col>5</xdr:col>
      <xdr:colOff>683559</xdr:colOff>
      <xdr:row>118</xdr:row>
      <xdr:rowOff>112059</xdr:rowOff>
    </xdr:to>
    <xdr:cxnSp macro="">
      <xdr:nvCxnSpPr>
        <xdr:cNvPr id="16" name="Straight Arrow Connector 15">
          <a:extLst>
            <a:ext uri="{FF2B5EF4-FFF2-40B4-BE49-F238E27FC236}">
              <a16:creationId xmlns:a16="http://schemas.microsoft.com/office/drawing/2014/main" id="{BBF69699-1831-4E55-9744-73ADB1BA1E6C}"/>
            </a:ext>
          </a:extLst>
        </xdr:cNvPr>
        <xdr:cNvCxnSpPr/>
      </xdr:nvCxnSpPr>
      <xdr:spPr>
        <a:xfrm>
          <a:off x="4572000" y="22770353"/>
          <a:ext cx="1378324"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0</xdr:colOff>
      <xdr:row>116</xdr:row>
      <xdr:rowOff>0</xdr:rowOff>
    </xdr:from>
    <xdr:ext cx="2106706" cy="381000"/>
    <xdr:sp macro="" textlink="">
      <xdr:nvSpPr>
        <xdr:cNvPr id="32" name="TextBox 31">
          <a:extLst>
            <a:ext uri="{FF2B5EF4-FFF2-40B4-BE49-F238E27FC236}">
              <a16:creationId xmlns:a16="http://schemas.microsoft.com/office/drawing/2014/main" id="{848DB29F-AA9C-48A3-9727-C58A26A4B1D3}"/>
            </a:ext>
          </a:extLst>
        </xdr:cNvPr>
        <xdr:cNvSpPr txBox="1"/>
      </xdr:nvSpPr>
      <xdr:spPr>
        <a:xfrm>
          <a:off x="4213412" y="22378147"/>
          <a:ext cx="2106706" cy="381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ZA" sz="1100" b="0" i="1"/>
            <a:t>Normalised</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0</xdr:colOff>
      <xdr:row>48</xdr:row>
      <xdr:rowOff>190499</xdr:rowOff>
    </xdr:from>
    <xdr:to>
      <xdr:col>16</xdr:col>
      <xdr:colOff>0</xdr:colOff>
      <xdr:row>51</xdr:row>
      <xdr:rowOff>0</xdr:rowOff>
    </xdr:to>
    <xdr:sp macro="" textlink="">
      <xdr:nvSpPr>
        <xdr:cNvPr id="38" name="Rectangle: Rounded Corners 37">
          <a:extLst>
            <a:ext uri="{FF2B5EF4-FFF2-40B4-BE49-F238E27FC236}">
              <a16:creationId xmlns:a16="http://schemas.microsoft.com/office/drawing/2014/main" id="{CD9D227B-9697-4944-995F-8AB01EA495A9}"/>
            </a:ext>
          </a:extLst>
        </xdr:cNvPr>
        <xdr:cNvSpPr/>
      </xdr:nvSpPr>
      <xdr:spPr>
        <a:xfrm>
          <a:off x="10230971" y="8572499"/>
          <a:ext cx="1815353" cy="381001"/>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Loves Chocolate</a:t>
          </a:r>
        </a:p>
      </xdr:txBody>
    </xdr:sp>
    <xdr:clientData/>
  </xdr:twoCellAnchor>
  <xdr:twoCellAnchor>
    <xdr:from>
      <xdr:col>10</xdr:col>
      <xdr:colOff>0</xdr:colOff>
      <xdr:row>54</xdr:row>
      <xdr:rowOff>0</xdr:rowOff>
    </xdr:from>
    <xdr:to>
      <xdr:col>13</xdr:col>
      <xdr:colOff>-1</xdr:colOff>
      <xdr:row>56</xdr:row>
      <xdr:rowOff>0</xdr:rowOff>
    </xdr:to>
    <xdr:sp macro="" textlink="">
      <xdr:nvSpPr>
        <xdr:cNvPr id="39" name="Rectangle: Rounded Corners 38">
          <a:extLst>
            <a:ext uri="{FF2B5EF4-FFF2-40B4-BE49-F238E27FC236}">
              <a16:creationId xmlns:a16="http://schemas.microsoft.com/office/drawing/2014/main" id="{46CE00E2-143A-4CA5-8062-8B32D005FB19}"/>
            </a:ext>
          </a:extLst>
        </xdr:cNvPr>
        <xdr:cNvSpPr/>
      </xdr:nvSpPr>
      <xdr:spPr>
        <a:xfrm>
          <a:off x="8409214" y="9525000"/>
          <a:ext cx="1836964" cy="381000"/>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Age &lt; 8</a:t>
          </a:r>
        </a:p>
      </xdr:txBody>
    </xdr:sp>
    <xdr:clientData/>
  </xdr:twoCellAnchor>
  <xdr:twoCellAnchor>
    <xdr:from>
      <xdr:col>7</xdr:col>
      <xdr:colOff>0</xdr:colOff>
      <xdr:row>58</xdr:row>
      <xdr:rowOff>0</xdr:rowOff>
    </xdr:from>
    <xdr:to>
      <xdr:col>10</xdr:col>
      <xdr:colOff>33617</xdr:colOff>
      <xdr:row>62</xdr:row>
      <xdr:rowOff>0</xdr:rowOff>
    </xdr:to>
    <xdr:sp macro="" textlink="">
      <xdr:nvSpPr>
        <xdr:cNvPr id="40" name="Rectangle: Rounded Corners 39">
          <a:extLst>
            <a:ext uri="{FF2B5EF4-FFF2-40B4-BE49-F238E27FC236}">
              <a16:creationId xmlns:a16="http://schemas.microsoft.com/office/drawing/2014/main" id="{A6CE769C-2623-4DFB-B167-297E61644269}"/>
            </a:ext>
          </a:extLst>
        </xdr:cNvPr>
        <xdr:cNvSpPr/>
      </xdr:nvSpPr>
      <xdr:spPr>
        <a:xfrm>
          <a:off x="7796893" y="11130643"/>
          <a:ext cx="1870581"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p>
      </xdr:txBody>
    </xdr:sp>
    <xdr:clientData/>
  </xdr:twoCellAnchor>
  <xdr:twoCellAnchor>
    <xdr:from>
      <xdr:col>13</xdr:col>
      <xdr:colOff>0</xdr:colOff>
      <xdr:row>58</xdr:row>
      <xdr:rowOff>0</xdr:rowOff>
    </xdr:from>
    <xdr:to>
      <xdr:col>16</xdr:col>
      <xdr:colOff>0</xdr:colOff>
      <xdr:row>62</xdr:row>
      <xdr:rowOff>0</xdr:rowOff>
    </xdr:to>
    <xdr:sp macro="" textlink="">
      <xdr:nvSpPr>
        <xdr:cNvPr id="41" name="Rectangle: Rounded Corners 40">
          <a:extLst>
            <a:ext uri="{FF2B5EF4-FFF2-40B4-BE49-F238E27FC236}">
              <a16:creationId xmlns:a16="http://schemas.microsoft.com/office/drawing/2014/main" id="{B3C37114-7528-4902-A82B-E2AEC354EC83}"/>
            </a:ext>
          </a:extLst>
        </xdr:cNvPr>
        <xdr:cNvSpPr/>
      </xdr:nvSpPr>
      <xdr:spPr>
        <a:xfrm>
          <a:off x="10230971" y="10287000"/>
          <a:ext cx="1815353"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Loves the movie "Ice age"</a:t>
          </a:r>
          <a:endParaRPr lang="en-ZA" sz="1600" b="1">
            <a:solidFill>
              <a:schemeClr val="bg1"/>
            </a:solidFill>
            <a:latin typeface="+mn-lt"/>
            <a:ea typeface="+mn-ea"/>
            <a:cs typeface="+mn-cs"/>
          </a:endParaRPr>
        </a:p>
      </xdr:txBody>
    </xdr:sp>
    <xdr:clientData/>
  </xdr:twoCellAnchor>
  <xdr:twoCellAnchor>
    <xdr:from>
      <xdr:col>16</xdr:col>
      <xdr:colOff>0</xdr:colOff>
      <xdr:row>53</xdr:row>
      <xdr:rowOff>0</xdr:rowOff>
    </xdr:from>
    <xdr:to>
      <xdr:col>19</xdr:col>
      <xdr:colOff>1</xdr:colOff>
      <xdr:row>57</xdr:row>
      <xdr:rowOff>0</xdr:rowOff>
    </xdr:to>
    <xdr:sp macro="" textlink="">
      <xdr:nvSpPr>
        <xdr:cNvPr id="42" name="Rectangle: Rounded Corners 41">
          <a:extLst>
            <a:ext uri="{FF2B5EF4-FFF2-40B4-BE49-F238E27FC236}">
              <a16:creationId xmlns:a16="http://schemas.microsoft.com/office/drawing/2014/main" id="{5D1AA97A-315E-4780-ABED-F67E2A0A707D}"/>
            </a:ext>
          </a:extLst>
        </xdr:cNvPr>
        <xdr:cNvSpPr/>
      </xdr:nvSpPr>
      <xdr:spPr>
        <a:xfrm>
          <a:off x="13307786" y="10178143"/>
          <a:ext cx="1836965"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endParaRPr lang="en-ZA" sz="1600" b="1">
            <a:solidFill>
              <a:schemeClr val="bg1"/>
            </a:solidFill>
            <a:latin typeface="+mn-lt"/>
            <a:ea typeface="+mn-ea"/>
            <a:cs typeface="+mn-cs"/>
          </a:endParaRPr>
        </a:p>
      </xdr:txBody>
    </xdr:sp>
    <xdr:clientData/>
  </xdr:twoCellAnchor>
  <xdr:twoCellAnchor>
    <xdr:from>
      <xdr:col>14</xdr:col>
      <xdr:colOff>535685</xdr:colOff>
      <xdr:row>51</xdr:row>
      <xdr:rowOff>167948</xdr:rowOff>
    </xdr:from>
    <xdr:to>
      <xdr:col>16</xdr:col>
      <xdr:colOff>12404</xdr:colOff>
      <xdr:row>53</xdr:row>
      <xdr:rowOff>22897</xdr:rowOff>
    </xdr:to>
    <xdr:sp macro="" textlink="">
      <xdr:nvSpPr>
        <xdr:cNvPr id="43" name="TextBox 42">
          <a:extLst>
            <a:ext uri="{FF2B5EF4-FFF2-40B4-BE49-F238E27FC236}">
              <a16:creationId xmlns:a16="http://schemas.microsoft.com/office/drawing/2014/main" id="{1954CF6D-9146-4230-A021-3C3F2316EFB7}"/>
            </a:ext>
          </a:extLst>
        </xdr:cNvPr>
        <xdr:cNvSpPr txBox="1"/>
      </xdr:nvSpPr>
      <xdr:spPr>
        <a:xfrm rot="2335917">
          <a:off x="11371773" y="9121448"/>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13</xdr:col>
      <xdr:colOff>3577</xdr:colOff>
      <xdr:row>51</xdr:row>
      <xdr:rowOff>160337</xdr:rowOff>
    </xdr:from>
    <xdr:to>
      <xdr:col>14</xdr:col>
      <xdr:colOff>85415</xdr:colOff>
      <xdr:row>53</xdr:row>
      <xdr:rowOff>15286</xdr:rowOff>
    </xdr:to>
    <xdr:sp macro="" textlink="">
      <xdr:nvSpPr>
        <xdr:cNvPr id="44" name="TextBox 43">
          <a:extLst>
            <a:ext uri="{FF2B5EF4-FFF2-40B4-BE49-F238E27FC236}">
              <a16:creationId xmlns:a16="http://schemas.microsoft.com/office/drawing/2014/main" id="{CFFA7F57-9BE8-4E00-B656-FDF9908B49FF}"/>
            </a:ext>
          </a:extLst>
        </xdr:cNvPr>
        <xdr:cNvSpPr txBox="1"/>
      </xdr:nvSpPr>
      <xdr:spPr>
        <a:xfrm rot="19128243">
          <a:off x="10234548" y="9113837"/>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13</xdr:col>
      <xdr:colOff>-1</xdr:colOff>
      <xdr:row>51</xdr:row>
      <xdr:rowOff>0</xdr:rowOff>
    </xdr:from>
    <xdr:to>
      <xdr:col>14</xdr:col>
      <xdr:colOff>302560</xdr:colOff>
      <xdr:row>55</xdr:row>
      <xdr:rowOff>0</xdr:rowOff>
    </xdr:to>
    <xdr:cxnSp macro="">
      <xdr:nvCxnSpPr>
        <xdr:cNvPr id="45" name="Straight Arrow Connector 44">
          <a:extLst>
            <a:ext uri="{FF2B5EF4-FFF2-40B4-BE49-F238E27FC236}">
              <a16:creationId xmlns:a16="http://schemas.microsoft.com/office/drawing/2014/main" id="{1ECF29AF-D45A-419E-A9C3-EE0BB3BE5D1B}"/>
            </a:ext>
          </a:extLst>
        </xdr:cNvPr>
        <xdr:cNvCxnSpPr>
          <a:stCxn id="38" idx="2"/>
          <a:endCxn id="39" idx="3"/>
        </xdr:cNvCxnSpPr>
      </xdr:nvCxnSpPr>
      <xdr:spPr>
        <a:xfrm flipH="1">
          <a:off x="10230970" y="8953500"/>
          <a:ext cx="907678"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306161</xdr:colOff>
      <xdr:row>51</xdr:row>
      <xdr:rowOff>0</xdr:rowOff>
    </xdr:from>
    <xdr:to>
      <xdr:col>16</xdr:col>
      <xdr:colOff>0</xdr:colOff>
      <xdr:row>55</xdr:row>
      <xdr:rowOff>0</xdr:rowOff>
    </xdr:to>
    <xdr:cxnSp macro="">
      <xdr:nvCxnSpPr>
        <xdr:cNvPr id="49" name="Straight Arrow Connector 48">
          <a:extLst>
            <a:ext uri="{FF2B5EF4-FFF2-40B4-BE49-F238E27FC236}">
              <a16:creationId xmlns:a16="http://schemas.microsoft.com/office/drawing/2014/main" id="{2633A7F8-D1A9-4AAE-B34D-C7EB70790D6A}"/>
            </a:ext>
          </a:extLst>
        </xdr:cNvPr>
        <xdr:cNvCxnSpPr>
          <a:stCxn id="38" idx="2"/>
          <a:endCxn id="42" idx="1"/>
        </xdr:cNvCxnSpPr>
      </xdr:nvCxnSpPr>
      <xdr:spPr>
        <a:xfrm>
          <a:off x="12389304" y="9797143"/>
          <a:ext cx="918482"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33617</xdr:colOff>
      <xdr:row>56</xdr:row>
      <xdr:rowOff>0</xdr:rowOff>
    </xdr:from>
    <xdr:to>
      <xdr:col>11</xdr:col>
      <xdr:colOff>306160</xdr:colOff>
      <xdr:row>60</xdr:row>
      <xdr:rowOff>0</xdr:rowOff>
    </xdr:to>
    <xdr:cxnSp macro="">
      <xdr:nvCxnSpPr>
        <xdr:cNvPr id="53" name="Straight Arrow Connector 52">
          <a:extLst>
            <a:ext uri="{FF2B5EF4-FFF2-40B4-BE49-F238E27FC236}">
              <a16:creationId xmlns:a16="http://schemas.microsoft.com/office/drawing/2014/main" id="{35C77463-0E33-4579-A7DF-33F211AE863F}"/>
            </a:ext>
          </a:extLst>
        </xdr:cNvPr>
        <xdr:cNvCxnSpPr>
          <a:stCxn id="39" idx="2"/>
          <a:endCxn id="40" idx="3"/>
        </xdr:cNvCxnSpPr>
      </xdr:nvCxnSpPr>
      <xdr:spPr>
        <a:xfrm flipH="1">
          <a:off x="9667474" y="10749643"/>
          <a:ext cx="884865"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302559</xdr:colOff>
      <xdr:row>56</xdr:row>
      <xdr:rowOff>0</xdr:rowOff>
    </xdr:from>
    <xdr:to>
      <xdr:col>13</xdr:col>
      <xdr:colOff>0</xdr:colOff>
      <xdr:row>60</xdr:row>
      <xdr:rowOff>0</xdr:rowOff>
    </xdr:to>
    <xdr:cxnSp macro="">
      <xdr:nvCxnSpPr>
        <xdr:cNvPr id="56" name="Straight Arrow Connector 55">
          <a:extLst>
            <a:ext uri="{FF2B5EF4-FFF2-40B4-BE49-F238E27FC236}">
              <a16:creationId xmlns:a16="http://schemas.microsoft.com/office/drawing/2014/main" id="{536318EB-4437-4844-A82E-0AAB740CC4E1}"/>
            </a:ext>
          </a:extLst>
        </xdr:cNvPr>
        <xdr:cNvCxnSpPr>
          <a:stCxn id="39" idx="2"/>
          <a:endCxn id="41" idx="1"/>
        </xdr:cNvCxnSpPr>
      </xdr:nvCxnSpPr>
      <xdr:spPr>
        <a:xfrm>
          <a:off x="9323294" y="9906000"/>
          <a:ext cx="907677"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542408</xdr:colOff>
      <xdr:row>56</xdr:row>
      <xdr:rowOff>174672</xdr:rowOff>
    </xdr:from>
    <xdr:to>
      <xdr:col>13</xdr:col>
      <xdr:colOff>19127</xdr:colOff>
      <xdr:row>58</xdr:row>
      <xdr:rowOff>29621</xdr:rowOff>
    </xdr:to>
    <xdr:sp macro="" textlink="">
      <xdr:nvSpPr>
        <xdr:cNvPr id="70" name="TextBox 69">
          <a:extLst>
            <a:ext uri="{FF2B5EF4-FFF2-40B4-BE49-F238E27FC236}">
              <a16:creationId xmlns:a16="http://schemas.microsoft.com/office/drawing/2014/main" id="{FBDDCC97-13EE-4F36-B306-BA6A9F1F3D14}"/>
            </a:ext>
          </a:extLst>
        </xdr:cNvPr>
        <xdr:cNvSpPr txBox="1"/>
      </xdr:nvSpPr>
      <xdr:spPr>
        <a:xfrm rot="2335917">
          <a:off x="9563143" y="10080672"/>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10300</xdr:colOff>
      <xdr:row>56</xdr:row>
      <xdr:rowOff>167061</xdr:rowOff>
    </xdr:from>
    <xdr:to>
      <xdr:col>11</xdr:col>
      <xdr:colOff>92138</xdr:colOff>
      <xdr:row>58</xdr:row>
      <xdr:rowOff>22010</xdr:rowOff>
    </xdr:to>
    <xdr:sp macro="" textlink="">
      <xdr:nvSpPr>
        <xdr:cNvPr id="71" name="TextBox 70">
          <a:extLst>
            <a:ext uri="{FF2B5EF4-FFF2-40B4-BE49-F238E27FC236}">
              <a16:creationId xmlns:a16="http://schemas.microsoft.com/office/drawing/2014/main" id="{83B2EEEB-5912-4FF3-B0B2-6FC19466F517}"/>
            </a:ext>
          </a:extLst>
        </xdr:cNvPr>
        <xdr:cNvSpPr txBox="1"/>
      </xdr:nvSpPr>
      <xdr:spPr>
        <a:xfrm rot="19128243">
          <a:off x="8425918" y="10073061"/>
          <a:ext cx="686955"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7</xdr:col>
      <xdr:colOff>0</xdr:colOff>
      <xdr:row>46</xdr:row>
      <xdr:rowOff>0</xdr:rowOff>
    </xdr:from>
    <xdr:to>
      <xdr:col>19</xdr:col>
      <xdr:colOff>0</xdr:colOff>
      <xdr:row>48</xdr:row>
      <xdr:rowOff>0</xdr:rowOff>
    </xdr:to>
    <xdr:sp macro="" textlink="">
      <xdr:nvSpPr>
        <xdr:cNvPr id="72" name="TextBox 71">
          <a:extLst>
            <a:ext uri="{FF2B5EF4-FFF2-40B4-BE49-F238E27FC236}">
              <a16:creationId xmlns:a16="http://schemas.microsoft.com/office/drawing/2014/main" id="{179F3C81-A885-474C-9450-DA5F6C493D51}"/>
            </a:ext>
          </a:extLst>
        </xdr:cNvPr>
        <xdr:cNvSpPr txBox="1"/>
      </xdr:nvSpPr>
      <xdr:spPr>
        <a:xfrm>
          <a:off x="7796893" y="8844643"/>
          <a:ext cx="7347857"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Calculated Decision Tree Model</a:t>
          </a:r>
        </a:p>
      </xdr:txBody>
    </xdr:sp>
    <xdr:clientData/>
  </xdr:twoCellAnchor>
  <xdr:twoCellAnchor>
    <xdr:from>
      <xdr:col>0</xdr:col>
      <xdr:colOff>0</xdr:colOff>
      <xdr:row>0</xdr:row>
      <xdr:rowOff>0</xdr:rowOff>
    </xdr:from>
    <xdr:to>
      <xdr:col>26</xdr:col>
      <xdr:colOff>0</xdr:colOff>
      <xdr:row>1</xdr:row>
      <xdr:rowOff>190499</xdr:rowOff>
    </xdr:to>
    <xdr:sp macro="" textlink="">
      <xdr:nvSpPr>
        <xdr:cNvPr id="73" name="TextBox 72">
          <a:extLst>
            <a:ext uri="{FF2B5EF4-FFF2-40B4-BE49-F238E27FC236}">
              <a16:creationId xmlns:a16="http://schemas.microsoft.com/office/drawing/2014/main" id="{704E0CE6-49ED-4346-89B5-E75D65AC95C3}"/>
            </a:ext>
          </a:extLst>
        </xdr:cNvPr>
        <xdr:cNvSpPr txBox="1"/>
      </xdr:nvSpPr>
      <xdr:spPr>
        <a:xfrm>
          <a:off x="0" y="0"/>
          <a:ext cx="19431000" cy="380999"/>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Decision Tree Calculation</a:t>
          </a:r>
        </a:p>
      </xdr:txBody>
    </xdr:sp>
    <xdr:clientData/>
  </xdr:twoCellAnchor>
  <xdr:twoCellAnchor>
    <xdr:from>
      <xdr:col>13</xdr:col>
      <xdr:colOff>0</xdr:colOff>
      <xdr:row>69</xdr:row>
      <xdr:rowOff>190499</xdr:rowOff>
    </xdr:from>
    <xdr:to>
      <xdr:col>16</xdr:col>
      <xdr:colOff>0</xdr:colOff>
      <xdr:row>72</xdr:row>
      <xdr:rowOff>0</xdr:rowOff>
    </xdr:to>
    <xdr:sp macro="" textlink="">
      <xdr:nvSpPr>
        <xdr:cNvPr id="104" name="Rectangle: Rounded Corners 103">
          <a:extLst>
            <a:ext uri="{FF2B5EF4-FFF2-40B4-BE49-F238E27FC236}">
              <a16:creationId xmlns:a16="http://schemas.microsoft.com/office/drawing/2014/main" id="{A9A19871-598C-42F2-8221-12E6DFCAFECA}"/>
            </a:ext>
          </a:extLst>
        </xdr:cNvPr>
        <xdr:cNvSpPr/>
      </xdr:nvSpPr>
      <xdr:spPr>
        <a:xfrm>
          <a:off x="11441206" y="9412940"/>
          <a:ext cx="1815353" cy="381001"/>
        </a:xfrm>
        <a:prstGeom prst="roundRect">
          <a:avLst/>
        </a:prstGeom>
        <a:solidFill>
          <a:schemeClr val="tx2">
            <a:lumMod val="50000"/>
            <a:lumOff val="5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Loves Chocolate</a:t>
          </a:r>
        </a:p>
      </xdr:txBody>
    </xdr:sp>
    <xdr:clientData/>
  </xdr:twoCellAnchor>
  <xdr:twoCellAnchor>
    <xdr:from>
      <xdr:col>10</xdr:col>
      <xdr:colOff>0</xdr:colOff>
      <xdr:row>75</xdr:row>
      <xdr:rowOff>0</xdr:rowOff>
    </xdr:from>
    <xdr:to>
      <xdr:col>13</xdr:col>
      <xdr:colOff>-1</xdr:colOff>
      <xdr:row>77</xdr:row>
      <xdr:rowOff>0</xdr:rowOff>
    </xdr:to>
    <xdr:sp macro="" textlink="">
      <xdr:nvSpPr>
        <xdr:cNvPr id="105" name="Rectangle: Rounded Corners 104">
          <a:extLst>
            <a:ext uri="{FF2B5EF4-FFF2-40B4-BE49-F238E27FC236}">
              <a16:creationId xmlns:a16="http://schemas.microsoft.com/office/drawing/2014/main" id="{1D834C45-0B34-4274-910A-D0204B6D4719}"/>
            </a:ext>
          </a:extLst>
        </xdr:cNvPr>
        <xdr:cNvSpPr/>
      </xdr:nvSpPr>
      <xdr:spPr>
        <a:xfrm>
          <a:off x="9625853" y="10365441"/>
          <a:ext cx="1815352" cy="381000"/>
        </a:xfrm>
        <a:prstGeom prst="roundRect">
          <a:avLst/>
        </a:prstGeom>
        <a:solidFill>
          <a:schemeClr val="tx2">
            <a:lumMod val="50000"/>
            <a:lumOff val="5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Age &lt; 8</a:t>
          </a:r>
        </a:p>
      </xdr:txBody>
    </xdr:sp>
    <xdr:clientData/>
  </xdr:twoCellAnchor>
  <xdr:twoCellAnchor>
    <xdr:from>
      <xdr:col>7</xdr:col>
      <xdr:colOff>0</xdr:colOff>
      <xdr:row>79</xdr:row>
      <xdr:rowOff>0</xdr:rowOff>
    </xdr:from>
    <xdr:to>
      <xdr:col>10</xdr:col>
      <xdr:colOff>33617</xdr:colOff>
      <xdr:row>83</xdr:row>
      <xdr:rowOff>0</xdr:rowOff>
    </xdr:to>
    <xdr:sp macro="" textlink="">
      <xdr:nvSpPr>
        <xdr:cNvPr id="106" name="Rectangle: Rounded Corners 105">
          <a:extLst>
            <a:ext uri="{FF2B5EF4-FFF2-40B4-BE49-F238E27FC236}">
              <a16:creationId xmlns:a16="http://schemas.microsoft.com/office/drawing/2014/main" id="{541853EE-06B8-4547-82D7-F3DC1832BAFC}"/>
            </a:ext>
          </a:extLst>
        </xdr:cNvPr>
        <xdr:cNvSpPr/>
      </xdr:nvSpPr>
      <xdr:spPr>
        <a:xfrm>
          <a:off x="7810500" y="11127441"/>
          <a:ext cx="1848970"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p>
      </xdr:txBody>
    </xdr:sp>
    <xdr:clientData/>
  </xdr:twoCellAnchor>
  <xdr:twoCellAnchor>
    <xdr:from>
      <xdr:col>13</xdr:col>
      <xdr:colOff>0</xdr:colOff>
      <xdr:row>79</xdr:row>
      <xdr:rowOff>0</xdr:rowOff>
    </xdr:from>
    <xdr:to>
      <xdr:col>16</xdr:col>
      <xdr:colOff>0</xdr:colOff>
      <xdr:row>83</xdr:row>
      <xdr:rowOff>0</xdr:rowOff>
    </xdr:to>
    <xdr:sp macro="" textlink="">
      <xdr:nvSpPr>
        <xdr:cNvPr id="107" name="Rectangle: Rounded Corners 106">
          <a:extLst>
            <a:ext uri="{FF2B5EF4-FFF2-40B4-BE49-F238E27FC236}">
              <a16:creationId xmlns:a16="http://schemas.microsoft.com/office/drawing/2014/main" id="{0A4E663A-3D13-4A7D-B96E-C1465FFBA6EF}"/>
            </a:ext>
          </a:extLst>
        </xdr:cNvPr>
        <xdr:cNvSpPr/>
      </xdr:nvSpPr>
      <xdr:spPr>
        <a:xfrm>
          <a:off x="11441206" y="11127441"/>
          <a:ext cx="1815353" cy="762000"/>
        </a:xfrm>
        <a:prstGeom prst="roundRect">
          <a:avLst/>
        </a:prstGeom>
        <a:solidFill>
          <a:schemeClr val="accent3">
            <a:lumMod val="60000"/>
            <a:lumOff val="40000"/>
          </a:schemeClr>
        </a:solidFill>
        <a:ln>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Loves the movie "Ice age"</a:t>
          </a:r>
        </a:p>
      </xdr:txBody>
    </xdr:sp>
    <xdr:clientData/>
  </xdr:twoCellAnchor>
  <xdr:twoCellAnchor>
    <xdr:from>
      <xdr:col>16</xdr:col>
      <xdr:colOff>0</xdr:colOff>
      <xdr:row>74</xdr:row>
      <xdr:rowOff>0</xdr:rowOff>
    </xdr:from>
    <xdr:to>
      <xdr:col>19</xdr:col>
      <xdr:colOff>1</xdr:colOff>
      <xdr:row>78</xdr:row>
      <xdr:rowOff>0</xdr:rowOff>
    </xdr:to>
    <xdr:sp macro="" textlink="">
      <xdr:nvSpPr>
        <xdr:cNvPr id="108" name="Rectangle: Rounded Corners 107">
          <a:extLst>
            <a:ext uri="{FF2B5EF4-FFF2-40B4-BE49-F238E27FC236}">
              <a16:creationId xmlns:a16="http://schemas.microsoft.com/office/drawing/2014/main" id="{31950F6F-F27A-4581-870F-1E708FB89C87}"/>
            </a:ext>
          </a:extLst>
        </xdr:cNvPr>
        <xdr:cNvSpPr/>
      </xdr:nvSpPr>
      <xdr:spPr>
        <a:xfrm>
          <a:off x="13256559" y="10174941"/>
          <a:ext cx="1815354" cy="762000"/>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Does not love the movie "Ice age"</a:t>
          </a:r>
          <a:endParaRPr lang="en-ZA" sz="1600" b="1">
            <a:solidFill>
              <a:schemeClr val="bg1"/>
            </a:solidFill>
            <a:latin typeface="+mn-lt"/>
            <a:ea typeface="+mn-ea"/>
            <a:cs typeface="+mn-cs"/>
          </a:endParaRPr>
        </a:p>
      </xdr:txBody>
    </xdr:sp>
    <xdr:clientData/>
  </xdr:twoCellAnchor>
  <xdr:twoCellAnchor>
    <xdr:from>
      <xdr:col>14</xdr:col>
      <xdr:colOff>535685</xdr:colOff>
      <xdr:row>72</xdr:row>
      <xdr:rowOff>167948</xdr:rowOff>
    </xdr:from>
    <xdr:to>
      <xdr:col>16</xdr:col>
      <xdr:colOff>12404</xdr:colOff>
      <xdr:row>74</xdr:row>
      <xdr:rowOff>22897</xdr:rowOff>
    </xdr:to>
    <xdr:sp macro="" textlink="">
      <xdr:nvSpPr>
        <xdr:cNvPr id="109" name="TextBox 108">
          <a:extLst>
            <a:ext uri="{FF2B5EF4-FFF2-40B4-BE49-F238E27FC236}">
              <a16:creationId xmlns:a16="http://schemas.microsoft.com/office/drawing/2014/main" id="{64E5FBBF-DDCD-4AAF-AD81-BA61E7D4D5C0}"/>
            </a:ext>
          </a:extLst>
        </xdr:cNvPr>
        <xdr:cNvSpPr txBox="1"/>
      </xdr:nvSpPr>
      <xdr:spPr>
        <a:xfrm rot="2335917">
          <a:off x="12582009" y="9961889"/>
          <a:ext cx="686954"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13</xdr:col>
      <xdr:colOff>3577</xdr:colOff>
      <xdr:row>72</xdr:row>
      <xdr:rowOff>160337</xdr:rowOff>
    </xdr:from>
    <xdr:to>
      <xdr:col>14</xdr:col>
      <xdr:colOff>85415</xdr:colOff>
      <xdr:row>74</xdr:row>
      <xdr:rowOff>15286</xdr:rowOff>
    </xdr:to>
    <xdr:sp macro="" textlink="">
      <xdr:nvSpPr>
        <xdr:cNvPr id="110" name="TextBox 109">
          <a:extLst>
            <a:ext uri="{FF2B5EF4-FFF2-40B4-BE49-F238E27FC236}">
              <a16:creationId xmlns:a16="http://schemas.microsoft.com/office/drawing/2014/main" id="{1656229A-3357-4B58-83E1-7B192BF60C50}"/>
            </a:ext>
          </a:extLst>
        </xdr:cNvPr>
        <xdr:cNvSpPr txBox="1"/>
      </xdr:nvSpPr>
      <xdr:spPr>
        <a:xfrm rot="19128243">
          <a:off x="11444783" y="9954278"/>
          <a:ext cx="68695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13</xdr:col>
      <xdr:colOff>-1</xdr:colOff>
      <xdr:row>72</xdr:row>
      <xdr:rowOff>0</xdr:rowOff>
    </xdr:from>
    <xdr:to>
      <xdr:col>14</xdr:col>
      <xdr:colOff>302560</xdr:colOff>
      <xdr:row>76</xdr:row>
      <xdr:rowOff>0</xdr:rowOff>
    </xdr:to>
    <xdr:cxnSp macro="">
      <xdr:nvCxnSpPr>
        <xdr:cNvPr id="111" name="Straight Arrow Connector 110">
          <a:extLst>
            <a:ext uri="{FF2B5EF4-FFF2-40B4-BE49-F238E27FC236}">
              <a16:creationId xmlns:a16="http://schemas.microsoft.com/office/drawing/2014/main" id="{E7DE4027-DB19-4991-BB7A-B789E8E65037}"/>
            </a:ext>
          </a:extLst>
        </xdr:cNvPr>
        <xdr:cNvCxnSpPr>
          <a:stCxn id="104" idx="2"/>
          <a:endCxn id="105" idx="3"/>
        </xdr:cNvCxnSpPr>
      </xdr:nvCxnSpPr>
      <xdr:spPr>
        <a:xfrm flipH="1">
          <a:off x="11441205" y="9793941"/>
          <a:ext cx="907679" cy="7620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306161</xdr:colOff>
      <xdr:row>72</xdr:row>
      <xdr:rowOff>0</xdr:rowOff>
    </xdr:from>
    <xdr:to>
      <xdr:col>16</xdr:col>
      <xdr:colOff>0</xdr:colOff>
      <xdr:row>76</xdr:row>
      <xdr:rowOff>0</xdr:rowOff>
    </xdr:to>
    <xdr:cxnSp macro="">
      <xdr:nvCxnSpPr>
        <xdr:cNvPr id="112" name="Straight Arrow Connector 111">
          <a:extLst>
            <a:ext uri="{FF2B5EF4-FFF2-40B4-BE49-F238E27FC236}">
              <a16:creationId xmlns:a16="http://schemas.microsoft.com/office/drawing/2014/main" id="{2F898865-C856-484A-AA71-FC8B789AB72B}"/>
            </a:ext>
          </a:extLst>
        </xdr:cNvPr>
        <xdr:cNvCxnSpPr>
          <a:stCxn id="104" idx="2"/>
          <a:endCxn id="108" idx="1"/>
        </xdr:cNvCxnSpPr>
      </xdr:nvCxnSpPr>
      <xdr:spPr>
        <a:xfrm>
          <a:off x="12352485" y="9793941"/>
          <a:ext cx="904074"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33617</xdr:colOff>
      <xdr:row>77</xdr:row>
      <xdr:rowOff>0</xdr:rowOff>
    </xdr:from>
    <xdr:to>
      <xdr:col>11</xdr:col>
      <xdr:colOff>306160</xdr:colOff>
      <xdr:row>81</xdr:row>
      <xdr:rowOff>0</xdr:rowOff>
    </xdr:to>
    <xdr:cxnSp macro="">
      <xdr:nvCxnSpPr>
        <xdr:cNvPr id="113" name="Straight Arrow Connector 112">
          <a:extLst>
            <a:ext uri="{FF2B5EF4-FFF2-40B4-BE49-F238E27FC236}">
              <a16:creationId xmlns:a16="http://schemas.microsoft.com/office/drawing/2014/main" id="{2664232E-8404-4272-BDBE-7D89C049AA76}"/>
            </a:ext>
          </a:extLst>
        </xdr:cNvPr>
        <xdr:cNvCxnSpPr>
          <a:stCxn id="105" idx="2"/>
          <a:endCxn id="106" idx="3"/>
        </xdr:cNvCxnSpPr>
      </xdr:nvCxnSpPr>
      <xdr:spPr>
        <a:xfrm flipH="1">
          <a:off x="9659470" y="10746441"/>
          <a:ext cx="877661" cy="762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302559</xdr:colOff>
      <xdr:row>77</xdr:row>
      <xdr:rowOff>0</xdr:rowOff>
    </xdr:from>
    <xdr:to>
      <xdr:col>13</xdr:col>
      <xdr:colOff>0</xdr:colOff>
      <xdr:row>81</xdr:row>
      <xdr:rowOff>0</xdr:rowOff>
    </xdr:to>
    <xdr:cxnSp macro="">
      <xdr:nvCxnSpPr>
        <xdr:cNvPr id="114" name="Straight Arrow Connector 113">
          <a:extLst>
            <a:ext uri="{FF2B5EF4-FFF2-40B4-BE49-F238E27FC236}">
              <a16:creationId xmlns:a16="http://schemas.microsoft.com/office/drawing/2014/main" id="{DE7364CE-15FF-4949-ACAF-C31BB72FB94A}"/>
            </a:ext>
          </a:extLst>
        </xdr:cNvPr>
        <xdr:cNvCxnSpPr>
          <a:stCxn id="105" idx="2"/>
          <a:endCxn id="107" idx="1"/>
        </xdr:cNvCxnSpPr>
      </xdr:nvCxnSpPr>
      <xdr:spPr>
        <a:xfrm>
          <a:off x="10533530" y="10746441"/>
          <a:ext cx="907676" cy="7620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542408</xdr:colOff>
      <xdr:row>77</xdr:row>
      <xdr:rowOff>174672</xdr:rowOff>
    </xdr:from>
    <xdr:to>
      <xdr:col>13</xdr:col>
      <xdr:colOff>19127</xdr:colOff>
      <xdr:row>79</xdr:row>
      <xdr:rowOff>29621</xdr:rowOff>
    </xdr:to>
    <xdr:sp macro="" textlink="">
      <xdr:nvSpPr>
        <xdr:cNvPr id="115" name="TextBox 114">
          <a:extLst>
            <a:ext uri="{FF2B5EF4-FFF2-40B4-BE49-F238E27FC236}">
              <a16:creationId xmlns:a16="http://schemas.microsoft.com/office/drawing/2014/main" id="{5F8D3571-B2A9-4046-BC4F-959E04470492}"/>
            </a:ext>
          </a:extLst>
        </xdr:cNvPr>
        <xdr:cNvSpPr txBox="1"/>
      </xdr:nvSpPr>
      <xdr:spPr>
        <a:xfrm rot="2335917">
          <a:off x="10773379" y="10921113"/>
          <a:ext cx="686954"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10300</xdr:colOff>
      <xdr:row>77</xdr:row>
      <xdr:rowOff>167061</xdr:rowOff>
    </xdr:from>
    <xdr:to>
      <xdr:col>11</xdr:col>
      <xdr:colOff>92138</xdr:colOff>
      <xdr:row>79</xdr:row>
      <xdr:rowOff>22010</xdr:rowOff>
    </xdr:to>
    <xdr:sp macro="" textlink="">
      <xdr:nvSpPr>
        <xdr:cNvPr id="116" name="TextBox 115">
          <a:extLst>
            <a:ext uri="{FF2B5EF4-FFF2-40B4-BE49-F238E27FC236}">
              <a16:creationId xmlns:a16="http://schemas.microsoft.com/office/drawing/2014/main" id="{F2195844-C887-413B-BF4D-494380C25759}"/>
            </a:ext>
          </a:extLst>
        </xdr:cNvPr>
        <xdr:cNvSpPr txBox="1"/>
      </xdr:nvSpPr>
      <xdr:spPr>
        <a:xfrm rot="19128243">
          <a:off x="9636153" y="10913502"/>
          <a:ext cx="68695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7</xdr:col>
      <xdr:colOff>0</xdr:colOff>
      <xdr:row>67</xdr:row>
      <xdr:rowOff>0</xdr:rowOff>
    </xdr:from>
    <xdr:to>
      <xdr:col>19</xdr:col>
      <xdr:colOff>0</xdr:colOff>
      <xdr:row>69</xdr:row>
      <xdr:rowOff>0</xdr:rowOff>
    </xdr:to>
    <xdr:sp macro="" textlink="">
      <xdr:nvSpPr>
        <xdr:cNvPr id="117" name="TextBox 116">
          <a:extLst>
            <a:ext uri="{FF2B5EF4-FFF2-40B4-BE49-F238E27FC236}">
              <a16:creationId xmlns:a16="http://schemas.microsoft.com/office/drawing/2014/main" id="{66D9C5C3-5709-4719-A9B0-5CB62FC3A0E1}"/>
            </a:ext>
          </a:extLst>
        </xdr:cNvPr>
        <xdr:cNvSpPr txBox="1"/>
      </xdr:nvSpPr>
      <xdr:spPr>
        <a:xfrm>
          <a:off x="7810500" y="8841441"/>
          <a:ext cx="7261412"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Decision Tree Model - Prediction</a:t>
          </a:r>
        </a:p>
      </xdr:txBody>
    </xdr:sp>
    <xdr:clientData/>
  </xdr:twoCellAnchor>
  <xdr:twoCellAnchor>
    <xdr:from>
      <xdr:col>0</xdr:col>
      <xdr:colOff>1</xdr:colOff>
      <xdr:row>70</xdr:row>
      <xdr:rowOff>0</xdr:rowOff>
    </xdr:from>
    <xdr:to>
      <xdr:col>4</xdr:col>
      <xdr:colOff>0</xdr:colOff>
      <xdr:row>73</xdr:row>
      <xdr:rowOff>0</xdr:rowOff>
    </xdr:to>
    <xdr:sp macro="" textlink="">
      <xdr:nvSpPr>
        <xdr:cNvPr id="119" name="TextBox 118">
          <a:extLst>
            <a:ext uri="{FF2B5EF4-FFF2-40B4-BE49-F238E27FC236}">
              <a16:creationId xmlns:a16="http://schemas.microsoft.com/office/drawing/2014/main" id="{52E18A00-67EE-48AB-BD8E-5D8D5B27C5BC}"/>
            </a:ext>
            <a:ext uri="{147F2762-F138-4A5C-976F-8EAC2B608ADB}">
              <a16:predDERef xmlns:a16="http://schemas.microsoft.com/office/drawing/2014/main" pred="{3151578D-79F8-4813-9780-EC3D135985AA}"/>
            </a:ext>
          </a:extLst>
        </xdr:cNvPr>
        <xdr:cNvSpPr txBox="1"/>
      </xdr:nvSpPr>
      <xdr:spPr>
        <a:xfrm>
          <a:off x="1" y="13491882"/>
          <a:ext cx="4807323" cy="571500"/>
        </a:xfrm>
        <a:prstGeom prst="rect">
          <a:avLst/>
        </a:prstGeom>
        <a:solidFill>
          <a:schemeClr val="tx2">
            <a:lumMod val="10000"/>
            <a:lumOff val="90000"/>
            <a:alpha val="50000"/>
          </a:schemeClr>
        </a:solidFill>
        <a:ln w="9525" cmpd="sng">
          <a:noFill/>
        </a:ln>
      </xdr:spPr>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latin typeface="Aptos Narrow" panose="020B0004020202020204" pitchFamily="34" charset="0"/>
            </a:rPr>
            <a:t>The</a:t>
          </a:r>
          <a:r>
            <a:rPr lang="en-US" sz="1100" b="0" i="0" u="none" strike="noStrike" baseline="0">
              <a:solidFill>
                <a:srgbClr val="000000"/>
              </a:solidFill>
              <a:latin typeface="Aptos Narrow" panose="020B0004020202020204" pitchFamily="34" charset="0"/>
            </a:rPr>
            <a:t> decicion tree indicates that someone who </a:t>
          </a:r>
          <a:r>
            <a:rPr lang="en-US" sz="1100" b="1" i="0" u="none" strike="noStrike" baseline="0">
              <a:solidFill>
                <a:srgbClr val="000000"/>
              </a:solidFill>
              <a:latin typeface="Aptos Narrow" panose="020B0004020202020204" pitchFamily="34" charset="0"/>
            </a:rPr>
            <a:t>likes chocolate </a:t>
          </a:r>
          <a:r>
            <a:rPr lang="en-US" sz="1100" b="0" i="0" u="none" strike="noStrike" baseline="0">
              <a:solidFill>
                <a:srgbClr val="000000"/>
              </a:solidFill>
              <a:latin typeface="Aptos Narrow" panose="020B0004020202020204" pitchFamily="34" charset="0"/>
            </a:rPr>
            <a:t>and is </a:t>
          </a:r>
          <a:r>
            <a:rPr lang="en-US" sz="1100" b="1" i="0" u="none" strike="noStrike" baseline="0">
              <a:solidFill>
                <a:srgbClr val="000000"/>
              </a:solidFill>
              <a:latin typeface="Aptos Narrow" panose="020B0004020202020204" pitchFamily="34" charset="0"/>
            </a:rPr>
            <a:t>not below the age of 8</a:t>
          </a:r>
          <a:r>
            <a:rPr lang="en-US" sz="1100" b="0" i="0" u="none" strike="noStrike" baseline="0">
              <a:solidFill>
                <a:srgbClr val="000000"/>
              </a:solidFill>
              <a:latin typeface="Aptos Narrow" panose="020B0004020202020204" pitchFamily="34" charset="0"/>
            </a:rPr>
            <a:t> loves the movie "Ice age".</a:t>
          </a:r>
          <a:endParaRPr lang="en-US" sz="1100" b="0" i="0" u="none" strike="noStrike">
            <a:solidFill>
              <a:srgbClr val="000000"/>
            </a:solidFill>
            <a:latin typeface="Aptos Narrow" panose="020B00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769843</xdr:colOff>
      <xdr:row>18</xdr:row>
      <xdr:rowOff>22413</xdr:rowOff>
    </xdr:from>
    <xdr:ext cx="810186" cy="172227"/>
    <xdr:sp macro="" textlink="">
      <xdr:nvSpPr>
        <xdr:cNvPr id="2" name="TextBox 1">
          <a:extLst>
            <a:ext uri="{FF2B5EF4-FFF2-40B4-BE49-F238E27FC236}">
              <a16:creationId xmlns:a16="http://schemas.microsoft.com/office/drawing/2014/main" id="{E58ADFD1-EA56-4803-8494-17D3093C93A3}"/>
            </a:ext>
          </a:extLst>
        </xdr:cNvPr>
        <xdr:cNvSpPr txBox="1"/>
      </xdr:nvSpPr>
      <xdr:spPr>
        <a:xfrm>
          <a:off x="10304368" y="3680013"/>
          <a:ext cx="8101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ZA" sz="1100"/>
        </a:p>
      </xdr:txBody>
    </xdr:sp>
    <xdr:clientData/>
  </xdr:oneCellAnchor>
  <xdr:oneCellAnchor>
    <xdr:from>
      <xdr:col>20</xdr:col>
      <xdr:colOff>0</xdr:colOff>
      <xdr:row>13</xdr:row>
      <xdr:rowOff>0</xdr:rowOff>
    </xdr:from>
    <xdr:ext cx="6241677" cy="1333500"/>
    <xdr:sp macro="" textlink="">
      <xdr:nvSpPr>
        <xdr:cNvPr id="3" name="TextBox 2">
          <a:extLst>
            <a:ext uri="{FF2B5EF4-FFF2-40B4-BE49-F238E27FC236}">
              <a16:creationId xmlns:a16="http://schemas.microsoft.com/office/drawing/2014/main" id="{9C1B86FF-F522-4DA4-B32B-1712E91A0921}"/>
            </a:ext>
          </a:extLst>
        </xdr:cNvPr>
        <xdr:cNvSpPr txBox="1"/>
      </xdr:nvSpPr>
      <xdr:spPr>
        <a:xfrm>
          <a:off x="20002500" y="2705100"/>
          <a:ext cx="6241677" cy="1333500"/>
        </a:xfrm>
        <a:prstGeom prst="rect">
          <a:avLst/>
        </a:prstGeom>
        <a:solidFill>
          <a:schemeClr val="accent1">
            <a:lumMod val="20000"/>
            <a:lumOff val="8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lgn="l"/>
          <a:r>
            <a:rPr lang="en-ZA" sz="1100"/>
            <a:t>The model indicates that </a:t>
          </a:r>
          <a:r>
            <a:rPr lang="en-ZA" sz="1100" b="1"/>
            <a:t>X₅</a:t>
          </a:r>
          <a:r>
            <a:rPr lang="en-ZA" sz="1100"/>
            <a:t> has the strongest positive association with the outcome, increasing the odds by approximately </a:t>
          </a:r>
          <a:r>
            <a:rPr lang="en-ZA" sz="1100" b="1"/>
            <a:t>71%</a:t>
          </a:r>
          <a:r>
            <a:rPr lang="en-ZA" sz="1100"/>
            <a:t>, while </a:t>
          </a:r>
          <a:r>
            <a:rPr lang="en-ZA" sz="1100" b="1"/>
            <a:t>X₄</a:t>
          </a:r>
          <a:r>
            <a:rPr lang="en-ZA" sz="1100"/>
            <a:t> shows the strongest negative effect, reducing the odds by about </a:t>
          </a:r>
          <a:r>
            <a:rPr lang="en-ZA" sz="1100" b="1"/>
            <a:t>10%</a:t>
          </a:r>
          <a:r>
            <a:rPr lang="en-ZA" sz="1100"/>
            <a:t>. Variables such as </a:t>
          </a:r>
          <a:r>
            <a:rPr lang="en-ZA" sz="1100" b="1"/>
            <a:t>X₆</a:t>
          </a:r>
          <a:r>
            <a:rPr lang="en-ZA" sz="1100"/>
            <a:t> and </a:t>
          </a:r>
          <a:r>
            <a:rPr lang="en-ZA" sz="1100" b="1"/>
            <a:t>X₈</a:t>
          </a:r>
          <a:r>
            <a:rPr lang="en-ZA" sz="1100"/>
            <a:t> exhibit very small changes, suggesting limited influence on the predicted outcome.</a:t>
          </a:r>
        </a:p>
        <a:p>
          <a:pPr lvl="0" algn="l"/>
          <a:endParaRPr lang="en-ZA" sz="1100"/>
        </a:p>
        <a:p>
          <a:pPr lvl="0" algn="l"/>
          <a:r>
            <a:rPr lang="en-ZA" sz="1100"/>
            <a:t>After Calculating</a:t>
          </a:r>
          <a:r>
            <a:rPr lang="en-ZA" sz="1100" baseline="0"/>
            <a:t> the predicted probabilities, plotting them against the actual outcomes, and then comparing the results to determine the ratio of correct outcomes, we come to a </a:t>
          </a:r>
          <a:r>
            <a:rPr lang="en-ZA" sz="1100" b="1" baseline="0"/>
            <a:t>model accuracy rate of around 85%.</a:t>
          </a:r>
          <a:endParaRPr lang="en-ZA" sz="1100" b="1"/>
        </a:p>
      </xdr:txBody>
    </xdr:sp>
    <xdr:clientData/>
  </xdr:oneCellAnchor>
  <xdr:twoCellAnchor>
    <xdr:from>
      <xdr:col>16</xdr:col>
      <xdr:colOff>0</xdr:colOff>
      <xdr:row>27</xdr:row>
      <xdr:rowOff>0</xdr:rowOff>
    </xdr:from>
    <xdr:to>
      <xdr:col>21</xdr:col>
      <xdr:colOff>0</xdr:colOff>
      <xdr:row>43</xdr:row>
      <xdr:rowOff>0</xdr:rowOff>
    </xdr:to>
    <xdr:graphicFrame macro="">
      <xdr:nvGraphicFramePr>
        <xdr:cNvPr id="4" name="Chart 3">
          <a:extLst>
            <a:ext uri="{FF2B5EF4-FFF2-40B4-BE49-F238E27FC236}">
              <a16:creationId xmlns:a16="http://schemas.microsoft.com/office/drawing/2014/main" id="{D5C3667A-6327-4B0E-BADE-6F078850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2320</xdr:colOff>
      <xdr:row>8</xdr:row>
      <xdr:rowOff>0</xdr:rowOff>
    </xdr:from>
    <xdr:to>
      <xdr:col>14</xdr:col>
      <xdr:colOff>9526</xdr:colOff>
      <xdr:row>9</xdr:row>
      <xdr:rowOff>190499</xdr:rowOff>
    </xdr:to>
    <xdr:sp macro="" textlink="">
      <xdr:nvSpPr>
        <xdr:cNvPr id="2" name="Rectangle: Rounded Corners 1">
          <a:extLst>
            <a:ext uri="{FF2B5EF4-FFF2-40B4-BE49-F238E27FC236}">
              <a16:creationId xmlns:a16="http://schemas.microsoft.com/office/drawing/2014/main" id="{77AED3AC-1EA9-446C-A2D6-7FC619A9AAF8}"/>
            </a:ext>
          </a:extLst>
        </xdr:cNvPr>
        <xdr:cNvSpPr/>
      </xdr:nvSpPr>
      <xdr:spPr>
        <a:xfrm>
          <a:off x="7927120" y="1524000"/>
          <a:ext cx="1226406" cy="380999"/>
        </a:xfrm>
        <a:prstGeom prst="roundRect">
          <a:avLst/>
        </a:prstGeom>
        <a:solidFill>
          <a:schemeClr val="tx2">
            <a:lumMod val="50000"/>
            <a:lumOff val="5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ZA" sz="1600" b="1">
              <a:solidFill>
                <a:schemeClr val="bg1"/>
              </a:solidFill>
            </a:rPr>
            <a:t>x1&lt;=0,5</a:t>
          </a:r>
        </a:p>
      </xdr:txBody>
    </xdr:sp>
    <xdr:clientData/>
  </xdr:twoCellAnchor>
  <xdr:twoCellAnchor>
    <xdr:from>
      <xdr:col>10</xdr:col>
      <xdr:colOff>9525</xdr:colOff>
      <xdr:row>11</xdr:row>
      <xdr:rowOff>22412</xdr:rowOff>
    </xdr:from>
    <xdr:to>
      <xdr:col>12</xdr:col>
      <xdr:colOff>9525</xdr:colOff>
      <xdr:row>13</xdr:row>
      <xdr:rowOff>22411</xdr:rowOff>
    </xdr:to>
    <xdr:sp macro="" textlink="">
      <xdr:nvSpPr>
        <xdr:cNvPr id="3" name="Rectangle: Rounded Corners 2">
          <a:extLst>
            <a:ext uri="{FF2B5EF4-FFF2-40B4-BE49-F238E27FC236}">
              <a16:creationId xmlns:a16="http://schemas.microsoft.com/office/drawing/2014/main" id="{0F8644B9-D5CF-4AB2-B953-E3F069347BF2}"/>
            </a:ext>
          </a:extLst>
        </xdr:cNvPr>
        <xdr:cNvSpPr/>
      </xdr:nvSpPr>
      <xdr:spPr>
        <a:xfrm>
          <a:off x="6715125" y="2117912"/>
          <a:ext cx="121920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x2&lt;=0,5</a:t>
          </a:r>
        </a:p>
      </xdr:txBody>
    </xdr:sp>
    <xdr:clientData/>
  </xdr:twoCellAnchor>
  <xdr:twoCellAnchor>
    <xdr:from>
      <xdr:col>14</xdr:col>
      <xdr:colOff>9526</xdr:colOff>
      <xdr:row>10</xdr:row>
      <xdr:rowOff>190499</xdr:rowOff>
    </xdr:from>
    <xdr:to>
      <xdr:col>16</xdr:col>
      <xdr:colOff>9526</xdr:colOff>
      <xdr:row>12</xdr:row>
      <xdr:rowOff>190498</xdr:rowOff>
    </xdr:to>
    <xdr:sp macro="" textlink="">
      <xdr:nvSpPr>
        <xdr:cNvPr id="4" name="Rectangle: Rounded Corners 3">
          <a:extLst>
            <a:ext uri="{FF2B5EF4-FFF2-40B4-BE49-F238E27FC236}">
              <a16:creationId xmlns:a16="http://schemas.microsoft.com/office/drawing/2014/main" id="{656065A6-1FE6-43A5-ACE6-021D02E3126E}"/>
            </a:ext>
          </a:extLst>
        </xdr:cNvPr>
        <xdr:cNvSpPr/>
      </xdr:nvSpPr>
      <xdr:spPr>
        <a:xfrm>
          <a:off x="9153526" y="2095499"/>
          <a:ext cx="1219200" cy="380999"/>
        </a:xfrm>
        <a:prstGeom prst="roundRect">
          <a:avLst/>
        </a:prstGeom>
        <a:solidFill>
          <a:schemeClr val="tx2">
            <a:lumMod val="50000"/>
            <a:lumOff val="5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x1&lt;=1,5</a:t>
          </a:r>
        </a:p>
      </xdr:txBody>
    </xdr:sp>
    <xdr:clientData/>
  </xdr:twoCellAnchor>
  <xdr:twoCellAnchor>
    <xdr:from>
      <xdr:col>11</xdr:col>
      <xdr:colOff>9526</xdr:colOff>
      <xdr:row>14</xdr:row>
      <xdr:rowOff>0</xdr:rowOff>
    </xdr:from>
    <xdr:to>
      <xdr:col>12</xdr:col>
      <xdr:colOff>9525</xdr:colOff>
      <xdr:row>15</xdr:row>
      <xdr:rowOff>190499</xdr:rowOff>
    </xdr:to>
    <xdr:sp macro="" textlink="">
      <xdr:nvSpPr>
        <xdr:cNvPr id="5" name="Rectangle: Rounded Corners 4">
          <a:extLst>
            <a:ext uri="{FF2B5EF4-FFF2-40B4-BE49-F238E27FC236}">
              <a16:creationId xmlns:a16="http://schemas.microsoft.com/office/drawing/2014/main" id="{F0B049E0-6443-4113-8C68-71EBCA65D72D}"/>
            </a:ext>
          </a:extLst>
        </xdr:cNvPr>
        <xdr:cNvSpPr/>
      </xdr:nvSpPr>
      <xdr:spPr>
        <a:xfrm>
          <a:off x="7324726" y="2667000"/>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y=0</a:t>
          </a:r>
        </a:p>
      </xdr:txBody>
    </xdr:sp>
    <xdr:clientData/>
  </xdr:twoCellAnchor>
  <xdr:twoCellAnchor>
    <xdr:from>
      <xdr:col>9</xdr:col>
      <xdr:colOff>9526</xdr:colOff>
      <xdr:row>17</xdr:row>
      <xdr:rowOff>0</xdr:rowOff>
    </xdr:from>
    <xdr:to>
      <xdr:col>10</xdr:col>
      <xdr:colOff>9526</xdr:colOff>
      <xdr:row>18</xdr:row>
      <xdr:rowOff>190499</xdr:rowOff>
    </xdr:to>
    <xdr:sp macro="" textlink="">
      <xdr:nvSpPr>
        <xdr:cNvPr id="6" name="Rectangle: Rounded Corners 5">
          <a:extLst>
            <a:ext uri="{FF2B5EF4-FFF2-40B4-BE49-F238E27FC236}">
              <a16:creationId xmlns:a16="http://schemas.microsoft.com/office/drawing/2014/main" id="{42FB5F20-8712-4B7E-9B21-1685B9E743E4}"/>
            </a:ext>
          </a:extLst>
        </xdr:cNvPr>
        <xdr:cNvSpPr/>
      </xdr:nvSpPr>
      <xdr:spPr>
        <a:xfrm>
          <a:off x="6105526" y="3238500"/>
          <a:ext cx="609600"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14</xdr:col>
      <xdr:colOff>9526</xdr:colOff>
      <xdr:row>13</xdr:row>
      <xdr:rowOff>190499</xdr:rowOff>
    </xdr:from>
    <xdr:to>
      <xdr:col>15</xdr:col>
      <xdr:colOff>9525</xdr:colOff>
      <xdr:row>15</xdr:row>
      <xdr:rowOff>190498</xdr:rowOff>
    </xdr:to>
    <xdr:sp macro="" textlink="">
      <xdr:nvSpPr>
        <xdr:cNvPr id="7" name="Rectangle: Rounded Corners 6">
          <a:extLst>
            <a:ext uri="{FF2B5EF4-FFF2-40B4-BE49-F238E27FC236}">
              <a16:creationId xmlns:a16="http://schemas.microsoft.com/office/drawing/2014/main" id="{E69F70BF-9986-4195-A6F4-0802E77C5BF7}"/>
            </a:ext>
          </a:extLst>
        </xdr:cNvPr>
        <xdr:cNvSpPr/>
      </xdr:nvSpPr>
      <xdr:spPr>
        <a:xfrm>
          <a:off x="9153526" y="2666999"/>
          <a:ext cx="609599" cy="380999"/>
        </a:xfrm>
        <a:prstGeom prst="roundRect">
          <a:avLst/>
        </a:prstGeom>
        <a:solidFill>
          <a:schemeClr val="accent3">
            <a:lumMod val="60000"/>
            <a:lumOff val="40000"/>
          </a:schemeClr>
        </a:solidFill>
        <a:ln w="28575">
          <a:solidFill>
            <a:srgbClr val="FF0000"/>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y=1</a:t>
          </a:r>
        </a:p>
      </xdr:txBody>
    </xdr:sp>
    <xdr:clientData/>
  </xdr:twoCellAnchor>
  <xdr:twoCellAnchor>
    <xdr:from>
      <xdr:col>16</xdr:col>
      <xdr:colOff>9526</xdr:colOff>
      <xdr:row>14</xdr:row>
      <xdr:rowOff>0</xdr:rowOff>
    </xdr:from>
    <xdr:to>
      <xdr:col>17</xdr:col>
      <xdr:colOff>621846</xdr:colOff>
      <xdr:row>15</xdr:row>
      <xdr:rowOff>190499</xdr:rowOff>
    </xdr:to>
    <xdr:sp macro="" textlink="">
      <xdr:nvSpPr>
        <xdr:cNvPr id="8" name="Rectangle: Rounded Corners 7">
          <a:extLst>
            <a:ext uri="{FF2B5EF4-FFF2-40B4-BE49-F238E27FC236}">
              <a16:creationId xmlns:a16="http://schemas.microsoft.com/office/drawing/2014/main" id="{276D4899-4D3C-40A1-8075-8BE5687A2F99}"/>
            </a:ext>
          </a:extLst>
        </xdr:cNvPr>
        <xdr:cNvSpPr/>
      </xdr:nvSpPr>
      <xdr:spPr>
        <a:xfrm>
          <a:off x="10372726" y="2667000"/>
          <a:ext cx="122192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x2&lt;=0,5</a:t>
          </a:r>
        </a:p>
      </xdr:txBody>
    </xdr:sp>
    <xdr:clientData/>
  </xdr:twoCellAnchor>
  <xdr:twoCellAnchor>
    <xdr:from>
      <xdr:col>16</xdr:col>
      <xdr:colOff>9526</xdr:colOff>
      <xdr:row>16</xdr:row>
      <xdr:rowOff>190499</xdr:rowOff>
    </xdr:from>
    <xdr:to>
      <xdr:col>17</xdr:col>
      <xdr:colOff>9525</xdr:colOff>
      <xdr:row>18</xdr:row>
      <xdr:rowOff>190498</xdr:rowOff>
    </xdr:to>
    <xdr:sp macro="" textlink="">
      <xdr:nvSpPr>
        <xdr:cNvPr id="9" name="Rectangle: Rounded Corners 8">
          <a:extLst>
            <a:ext uri="{FF2B5EF4-FFF2-40B4-BE49-F238E27FC236}">
              <a16:creationId xmlns:a16="http://schemas.microsoft.com/office/drawing/2014/main" id="{6511A66B-E77A-4DFA-8662-662A7589FD45}"/>
            </a:ext>
          </a:extLst>
        </xdr:cNvPr>
        <xdr:cNvSpPr/>
      </xdr:nvSpPr>
      <xdr:spPr>
        <a:xfrm>
          <a:off x="10372726" y="3238499"/>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17</xdr:col>
      <xdr:colOff>621847</xdr:colOff>
      <xdr:row>19</xdr:row>
      <xdr:rowOff>190499</xdr:rowOff>
    </xdr:from>
    <xdr:to>
      <xdr:col>18</xdr:col>
      <xdr:colOff>70358</xdr:colOff>
      <xdr:row>21</xdr:row>
      <xdr:rowOff>190498</xdr:rowOff>
    </xdr:to>
    <xdr:sp macro="" textlink="">
      <xdr:nvSpPr>
        <xdr:cNvPr id="10" name="Rectangle: Rounded Corners 9">
          <a:extLst>
            <a:ext uri="{FF2B5EF4-FFF2-40B4-BE49-F238E27FC236}">
              <a16:creationId xmlns:a16="http://schemas.microsoft.com/office/drawing/2014/main" id="{B442BEC1-82D7-44A5-937A-295E1D3EBC01}"/>
            </a:ext>
          </a:extLst>
        </xdr:cNvPr>
        <xdr:cNvSpPr/>
      </xdr:nvSpPr>
      <xdr:spPr>
        <a:xfrm>
          <a:off x="11594647" y="3809999"/>
          <a:ext cx="601036"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17</xdr:col>
      <xdr:colOff>621847</xdr:colOff>
      <xdr:row>17</xdr:row>
      <xdr:rowOff>0</xdr:rowOff>
    </xdr:from>
    <xdr:to>
      <xdr:col>19</xdr:col>
      <xdr:colOff>65556</xdr:colOff>
      <xdr:row>18</xdr:row>
      <xdr:rowOff>190499</xdr:rowOff>
    </xdr:to>
    <xdr:sp macro="" textlink="">
      <xdr:nvSpPr>
        <xdr:cNvPr id="11" name="Rectangle: Rounded Corners 10">
          <a:extLst>
            <a:ext uri="{FF2B5EF4-FFF2-40B4-BE49-F238E27FC236}">
              <a16:creationId xmlns:a16="http://schemas.microsoft.com/office/drawing/2014/main" id="{DE4E7B67-C91E-4668-ABC4-7BE994930657}"/>
            </a:ext>
          </a:extLst>
        </xdr:cNvPr>
        <xdr:cNvSpPr/>
      </xdr:nvSpPr>
      <xdr:spPr>
        <a:xfrm>
          <a:off x="11594647" y="3238500"/>
          <a:ext cx="1205834"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x3&lt;=0,5</a:t>
          </a:r>
        </a:p>
      </xdr:txBody>
    </xdr:sp>
    <xdr:clientData/>
  </xdr:twoCellAnchor>
  <xdr:twoCellAnchor>
    <xdr:from>
      <xdr:col>19</xdr:col>
      <xdr:colOff>0</xdr:colOff>
      <xdr:row>23</xdr:row>
      <xdr:rowOff>1</xdr:rowOff>
    </xdr:from>
    <xdr:to>
      <xdr:col>20</xdr:col>
      <xdr:colOff>-1</xdr:colOff>
      <xdr:row>25</xdr:row>
      <xdr:rowOff>0</xdr:rowOff>
    </xdr:to>
    <xdr:sp macro="" textlink="">
      <xdr:nvSpPr>
        <xdr:cNvPr id="12" name="Rectangle: Rounded Corners 11">
          <a:extLst>
            <a:ext uri="{FF2B5EF4-FFF2-40B4-BE49-F238E27FC236}">
              <a16:creationId xmlns:a16="http://schemas.microsoft.com/office/drawing/2014/main" id="{CD98F1F4-7916-4C28-BE0E-5E79F9763339}"/>
            </a:ext>
          </a:extLst>
        </xdr:cNvPr>
        <xdr:cNvSpPr/>
      </xdr:nvSpPr>
      <xdr:spPr>
        <a:xfrm>
          <a:off x="12734925" y="4381501"/>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1</a:t>
          </a:r>
        </a:p>
      </xdr:txBody>
    </xdr:sp>
    <xdr:clientData/>
  </xdr:twoCellAnchor>
  <xdr:twoCellAnchor>
    <xdr:from>
      <xdr:col>8</xdr:col>
      <xdr:colOff>9525</xdr:colOff>
      <xdr:row>14</xdr:row>
      <xdr:rowOff>0</xdr:rowOff>
    </xdr:from>
    <xdr:to>
      <xdr:col>10</xdr:col>
      <xdr:colOff>9525</xdr:colOff>
      <xdr:row>15</xdr:row>
      <xdr:rowOff>190499</xdr:rowOff>
    </xdr:to>
    <xdr:sp macro="" textlink="">
      <xdr:nvSpPr>
        <xdr:cNvPr id="13" name="Rectangle: Rounded Corners 12">
          <a:extLst>
            <a:ext uri="{FF2B5EF4-FFF2-40B4-BE49-F238E27FC236}">
              <a16:creationId xmlns:a16="http://schemas.microsoft.com/office/drawing/2014/main" id="{E0BB6E7C-F753-454B-9D6E-2074EB0D723F}"/>
            </a:ext>
          </a:extLst>
        </xdr:cNvPr>
        <xdr:cNvSpPr/>
      </xdr:nvSpPr>
      <xdr:spPr>
        <a:xfrm>
          <a:off x="5495925" y="2667000"/>
          <a:ext cx="1219200"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x3&lt;=0,5</a:t>
          </a:r>
        </a:p>
      </xdr:txBody>
    </xdr:sp>
    <xdr:clientData/>
  </xdr:twoCellAnchor>
  <xdr:twoCellAnchor>
    <xdr:from>
      <xdr:col>7</xdr:col>
      <xdr:colOff>0</xdr:colOff>
      <xdr:row>16</xdr:row>
      <xdr:rowOff>190499</xdr:rowOff>
    </xdr:from>
    <xdr:to>
      <xdr:col>8</xdr:col>
      <xdr:colOff>9525</xdr:colOff>
      <xdr:row>18</xdr:row>
      <xdr:rowOff>190498</xdr:rowOff>
    </xdr:to>
    <xdr:sp macro="" textlink="">
      <xdr:nvSpPr>
        <xdr:cNvPr id="14" name="Rectangle: Rounded Corners 13">
          <a:extLst>
            <a:ext uri="{FF2B5EF4-FFF2-40B4-BE49-F238E27FC236}">
              <a16:creationId xmlns:a16="http://schemas.microsoft.com/office/drawing/2014/main" id="{C495BDDB-B7B1-4114-BB34-8E37D058598D}"/>
            </a:ext>
          </a:extLst>
        </xdr:cNvPr>
        <xdr:cNvSpPr/>
      </xdr:nvSpPr>
      <xdr:spPr>
        <a:xfrm>
          <a:off x="4876800" y="3238499"/>
          <a:ext cx="619125"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19</xdr:col>
      <xdr:colOff>0</xdr:colOff>
      <xdr:row>20</xdr:row>
      <xdr:rowOff>0</xdr:rowOff>
    </xdr:from>
    <xdr:to>
      <xdr:col>20</xdr:col>
      <xdr:colOff>600315</xdr:colOff>
      <xdr:row>21</xdr:row>
      <xdr:rowOff>190499</xdr:rowOff>
    </xdr:to>
    <xdr:sp macro="" textlink="">
      <xdr:nvSpPr>
        <xdr:cNvPr id="15" name="Rectangle: Rounded Corners 14">
          <a:extLst>
            <a:ext uri="{FF2B5EF4-FFF2-40B4-BE49-F238E27FC236}">
              <a16:creationId xmlns:a16="http://schemas.microsoft.com/office/drawing/2014/main" id="{74932111-5564-4FDA-88D0-50959E6F0FD1}"/>
            </a:ext>
          </a:extLst>
        </xdr:cNvPr>
        <xdr:cNvSpPr/>
      </xdr:nvSpPr>
      <xdr:spPr>
        <a:xfrm>
          <a:off x="12734925" y="3810000"/>
          <a:ext cx="1209915" cy="380999"/>
        </a:xfrm>
        <a:prstGeom prst="roundRect">
          <a:avLst/>
        </a:prstGeom>
        <a:solidFill>
          <a:schemeClr val="tx2">
            <a:lumMod val="50000"/>
            <a:lumOff val="5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lang="en-ZA" sz="1600" b="1">
              <a:solidFill>
                <a:schemeClr val="bg1"/>
              </a:solidFill>
              <a:latin typeface="+mn-lt"/>
              <a:ea typeface="+mn-ea"/>
              <a:cs typeface="+mn-cs"/>
            </a:rPr>
            <a:t>x2&lt;=1,5</a:t>
          </a:r>
        </a:p>
      </xdr:txBody>
    </xdr:sp>
    <xdr:clientData/>
  </xdr:twoCellAnchor>
  <xdr:twoCellAnchor>
    <xdr:from>
      <xdr:col>21</xdr:col>
      <xdr:colOff>0</xdr:colOff>
      <xdr:row>23</xdr:row>
      <xdr:rowOff>1</xdr:rowOff>
    </xdr:from>
    <xdr:to>
      <xdr:col>22</xdr:col>
      <xdr:colOff>-1</xdr:colOff>
      <xdr:row>25</xdr:row>
      <xdr:rowOff>0</xdr:rowOff>
    </xdr:to>
    <xdr:sp macro="" textlink="">
      <xdr:nvSpPr>
        <xdr:cNvPr id="16" name="Rectangle: Rounded Corners 15">
          <a:extLst>
            <a:ext uri="{FF2B5EF4-FFF2-40B4-BE49-F238E27FC236}">
              <a16:creationId xmlns:a16="http://schemas.microsoft.com/office/drawing/2014/main" id="{8E3A4E9C-FC9D-448E-9F73-0A0A9FA75971}"/>
            </a:ext>
          </a:extLst>
        </xdr:cNvPr>
        <xdr:cNvSpPr/>
      </xdr:nvSpPr>
      <xdr:spPr>
        <a:xfrm>
          <a:off x="13954125" y="4381501"/>
          <a:ext cx="609599" cy="380999"/>
        </a:xfrm>
        <a:prstGeom prst="roundRect">
          <a:avLst/>
        </a:prstGeom>
        <a:solidFill>
          <a:schemeClr val="accent3">
            <a:lumMod val="60000"/>
            <a:lumOff val="40000"/>
          </a:schemeClr>
        </a:solidFill>
        <a:ln>
          <a:solidFill>
            <a:schemeClr val="tx1">
              <a:lumMod val="50000"/>
              <a:lumOff val="50000"/>
            </a:schemeClr>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marL="0" indent="0" algn="ctr"/>
          <a:r>
            <a:rPr kumimoji="0" lang="en-ZA" sz="1600" b="1" i="0" u="none" strike="noStrike" kern="0" cap="none" spc="0" normalizeH="0" baseline="0" noProof="0">
              <a:ln>
                <a:noFill/>
              </a:ln>
              <a:solidFill>
                <a:prstClr val="white"/>
              </a:solidFill>
              <a:effectLst/>
              <a:uLnTx/>
              <a:uFillTx/>
              <a:latin typeface="+mn-lt"/>
              <a:ea typeface="+mn-ea"/>
              <a:cs typeface="+mn-cs"/>
            </a:rPr>
            <a:t>y=</a:t>
          </a:r>
          <a:r>
            <a:rPr lang="en-ZA" sz="1600" b="1">
              <a:solidFill>
                <a:schemeClr val="bg1"/>
              </a:solidFill>
              <a:latin typeface="+mn-lt"/>
              <a:ea typeface="+mn-ea"/>
              <a:cs typeface="+mn-cs"/>
            </a:rPr>
            <a:t>0</a:t>
          </a:r>
        </a:p>
      </xdr:txBody>
    </xdr:sp>
    <xdr:clientData/>
  </xdr:twoCellAnchor>
  <xdr:twoCellAnchor>
    <xdr:from>
      <xdr:col>13</xdr:col>
      <xdr:colOff>5923</xdr:colOff>
      <xdr:row>9</xdr:row>
      <xdr:rowOff>190499</xdr:rowOff>
    </xdr:from>
    <xdr:to>
      <xdr:col>14</xdr:col>
      <xdr:colOff>9526</xdr:colOff>
      <xdr:row>11</xdr:row>
      <xdr:rowOff>190499</xdr:rowOff>
    </xdr:to>
    <xdr:cxnSp macro="">
      <xdr:nvCxnSpPr>
        <xdr:cNvPr id="17" name="Straight Arrow Connector 16">
          <a:extLst>
            <a:ext uri="{FF2B5EF4-FFF2-40B4-BE49-F238E27FC236}">
              <a16:creationId xmlns:a16="http://schemas.microsoft.com/office/drawing/2014/main" id="{8199BDD2-62AE-4DB6-B5F4-1DA38FBF4773}"/>
            </a:ext>
          </a:extLst>
        </xdr:cNvPr>
        <xdr:cNvCxnSpPr>
          <a:stCxn id="2" idx="2"/>
          <a:endCxn id="4" idx="1"/>
        </xdr:cNvCxnSpPr>
      </xdr:nvCxnSpPr>
      <xdr:spPr>
        <a:xfrm>
          <a:off x="8540323" y="1904999"/>
          <a:ext cx="613203" cy="38100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9525</xdr:colOff>
      <xdr:row>9</xdr:row>
      <xdr:rowOff>190499</xdr:rowOff>
    </xdr:from>
    <xdr:to>
      <xdr:col>13</xdr:col>
      <xdr:colOff>5923</xdr:colOff>
      <xdr:row>12</xdr:row>
      <xdr:rowOff>22412</xdr:rowOff>
    </xdr:to>
    <xdr:cxnSp macro="">
      <xdr:nvCxnSpPr>
        <xdr:cNvPr id="18" name="Straight Arrow Connector 17">
          <a:extLst>
            <a:ext uri="{FF2B5EF4-FFF2-40B4-BE49-F238E27FC236}">
              <a16:creationId xmlns:a16="http://schemas.microsoft.com/office/drawing/2014/main" id="{898C849A-DAC7-43C2-8DA8-4822CB36B3D5}"/>
            </a:ext>
          </a:extLst>
        </xdr:cNvPr>
        <xdr:cNvCxnSpPr>
          <a:stCxn id="2" idx="2"/>
          <a:endCxn id="3" idx="3"/>
        </xdr:cNvCxnSpPr>
      </xdr:nvCxnSpPr>
      <xdr:spPr>
        <a:xfrm flipH="1">
          <a:off x="7934325" y="1904999"/>
          <a:ext cx="605998" cy="4034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9526</xdr:colOff>
      <xdr:row>13</xdr:row>
      <xdr:rowOff>22411</xdr:rowOff>
    </xdr:from>
    <xdr:to>
      <xdr:col>11</xdr:col>
      <xdr:colOff>315687</xdr:colOff>
      <xdr:row>14</xdr:row>
      <xdr:rowOff>0</xdr:rowOff>
    </xdr:to>
    <xdr:cxnSp macro="">
      <xdr:nvCxnSpPr>
        <xdr:cNvPr id="19" name="Straight Arrow Connector 18">
          <a:extLst>
            <a:ext uri="{FF2B5EF4-FFF2-40B4-BE49-F238E27FC236}">
              <a16:creationId xmlns:a16="http://schemas.microsoft.com/office/drawing/2014/main" id="{0B8AF8E1-6BAC-4F6E-A426-BBF3A3EC4E67}"/>
            </a:ext>
          </a:extLst>
        </xdr:cNvPr>
        <xdr:cNvCxnSpPr>
          <a:stCxn id="3" idx="2"/>
          <a:endCxn id="5" idx="0"/>
        </xdr:cNvCxnSpPr>
      </xdr:nvCxnSpPr>
      <xdr:spPr>
        <a:xfrm>
          <a:off x="7324726" y="2498911"/>
          <a:ext cx="306161" cy="16808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9525</xdr:colOff>
      <xdr:row>13</xdr:row>
      <xdr:rowOff>22411</xdr:rowOff>
    </xdr:from>
    <xdr:to>
      <xdr:col>11</xdr:col>
      <xdr:colOff>9526</xdr:colOff>
      <xdr:row>15</xdr:row>
      <xdr:rowOff>0</xdr:rowOff>
    </xdr:to>
    <xdr:cxnSp macro="">
      <xdr:nvCxnSpPr>
        <xdr:cNvPr id="20" name="Straight Arrow Connector 19">
          <a:extLst>
            <a:ext uri="{FF2B5EF4-FFF2-40B4-BE49-F238E27FC236}">
              <a16:creationId xmlns:a16="http://schemas.microsoft.com/office/drawing/2014/main" id="{7DE2DA27-9318-415B-8BB3-83C1F48DABCC}"/>
            </a:ext>
          </a:extLst>
        </xdr:cNvPr>
        <xdr:cNvCxnSpPr>
          <a:stCxn id="3" idx="2"/>
          <a:endCxn id="13" idx="3"/>
        </xdr:cNvCxnSpPr>
      </xdr:nvCxnSpPr>
      <xdr:spPr>
        <a:xfrm flipH="1">
          <a:off x="6715125" y="2498911"/>
          <a:ext cx="609601" cy="35858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9526</xdr:colOff>
      <xdr:row>15</xdr:row>
      <xdr:rowOff>190499</xdr:rowOff>
    </xdr:from>
    <xdr:to>
      <xdr:col>9</xdr:col>
      <xdr:colOff>315687</xdr:colOff>
      <xdr:row>17</xdr:row>
      <xdr:rowOff>0</xdr:rowOff>
    </xdr:to>
    <xdr:cxnSp macro="">
      <xdr:nvCxnSpPr>
        <xdr:cNvPr id="21" name="Straight Arrow Connector 20">
          <a:extLst>
            <a:ext uri="{FF2B5EF4-FFF2-40B4-BE49-F238E27FC236}">
              <a16:creationId xmlns:a16="http://schemas.microsoft.com/office/drawing/2014/main" id="{18A8082D-527C-44D5-B930-FDA9E9E0D8AA}"/>
            </a:ext>
          </a:extLst>
        </xdr:cNvPr>
        <xdr:cNvCxnSpPr>
          <a:stCxn id="13" idx="2"/>
          <a:endCxn id="6" idx="0"/>
        </xdr:cNvCxnSpPr>
      </xdr:nvCxnSpPr>
      <xdr:spPr>
        <a:xfrm>
          <a:off x="6105526" y="3047999"/>
          <a:ext cx="306161" cy="1905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9525</xdr:colOff>
      <xdr:row>15</xdr:row>
      <xdr:rowOff>190499</xdr:rowOff>
    </xdr:from>
    <xdr:to>
      <xdr:col>9</xdr:col>
      <xdr:colOff>9526</xdr:colOff>
      <xdr:row>17</xdr:row>
      <xdr:rowOff>190499</xdr:rowOff>
    </xdr:to>
    <xdr:cxnSp macro="">
      <xdr:nvCxnSpPr>
        <xdr:cNvPr id="22" name="Straight Arrow Connector 21">
          <a:extLst>
            <a:ext uri="{FF2B5EF4-FFF2-40B4-BE49-F238E27FC236}">
              <a16:creationId xmlns:a16="http://schemas.microsoft.com/office/drawing/2014/main" id="{5548A6BB-D5A0-4519-B771-16747D9F1D5E}"/>
            </a:ext>
          </a:extLst>
        </xdr:cNvPr>
        <xdr:cNvCxnSpPr>
          <a:stCxn id="13" idx="2"/>
          <a:endCxn id="14" idx="3"/>
        </xdr:cNvCxnSpPr>
      </xdr:nvCxnSpPr>
      <xdr:spPr>
        <a:xfrm flipH="1">
          <a:off x="5495925" y="3047999"/>
          <a:ext cx="609601" cy="381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315687</xdr:colOff>
      <xdr:row>12</xdr:row>
      <xdr:rowOff>190498</xdr:rowOff>
    </xdr:from>
    <xdr:to>
      <xdr:col>15</xdr:col>
      <xdr:colOff>9526</xdr:colOff>
      <xdr:row>13</xdr:row>
      <xdr:rowOff>190499</xdr:rowOff>
    </xdr:to>
    <xdr:cxnSp macro="">
      <xdr:nvCxnSpPr>
        <xdr:cNvPr id="23" name="Straight Arrow Connector 22">
          <a:extLst>
            <a:ext uri="{FF2B5EF4-FFF2-40B4-BE49-F238E27FC236}">
              <a16:creationId xmlns:a16="http://schemas.microsoft.com/office/drawing/2014/main" id="{A86FC174-71CB-489F-B218-54DC0D20329A}"/>
            </a:ext>
          </a:extLst>
        </xdr:cNvPr>
        <xdr:cNvCxnSpPr>
          <a:stCxn id="4" idx="2"/>
          <a:endCxn id="7" idx="0"/>
        </xdr:cNvCxnSpPr>
      </xdr:nvCxnSpPr>
      <xdr:spPr>
        <a:xfrm flipH="1">
          <a:off x="9459687" y="2476498"/>
          <a:ext cx="303439" cy="190501"/>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9526</xdr:colOff>
      <xdr:row>12</xdr:row>
      <xdr:rowOff>190498</xdr:rowOff>
    </xdr:from>
    <xdr:to>
      <xdr:col>16</xdr:col>
      <xdr:colOff>9526</xdr:colOff>
      <xdr:row>15</xdr:row>
      <xdr:rowOff>0</xdr:rowOff>
    </xdr:to>
    <xdr:cxnSp macro="">
      <xdr:nvCxnSpPr>
        <xdr:cNvPr id="24" name="Straight Arrow Connector 23">
          <a:extLst>
            <a:ext uri="{FF2B5EF4-FFF2-40B4-BE49-F238E27FC236}">
              <a16:creationId xmlns:a16="http://schemas.microsoft.com/office/drawing/2014/main" id="{84BED956-0E64-4379-A9BB-0113CD03EC64}"/>
            </a:ext>
          </a:extLst>
        </xdr:cNvPr>
        <xdr:cNvCxnSpPr>
          <a:stCxn id="4" idx="2"/>
          <a:endCxn id="8" idx="1"/>
        </xdr:cNvCxnSpPr>
      </xdr:nvCxnSpPr>
      <xdr:spPr>
        <a:xfrm>
          <a:off x="9763126" y="2476498"/>
          <a:ext cx="609600" cy="3810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15</xdr:row>
      <xdr:rowOff>190499</xdr:rowOff>
    </xdr:from>
    <xdr:to>
      <xdr:col>17</xdr:col>
      <xdr:colOff>621847</xdr:colOff>
      <xdr:row>18</xdr:row>
      <xdr:rowOff>0</xdr:rowOff>
    </xdr:to>
    <xdr:cxnSp macro="">
      <xdr:nvCxnSpPr>
        <xdr:cNvPr id="25" name="Straight Arrow Connector 24">
          <a:extLst>
            <a:ext uri="{FF2B5EF4-FFF2-40B4-BE49-F238E27FC236}">
              <a16:creationId xmlns:a16="http://schemas.microsoft.com/office/drawing/2014/main" id="{2207DEC0-6670-4C80-8D32-DCDAB4E9ADF9}"/>
            </a:ext>
          </a:extLst>
        </xdr:cNvPr>
        <xdr:cNvCxnSpPr>
          <a:stCxn id="8" idx="2"/>
          <a:endCxn id="11" idx="1"/>
        </xdr:cNvCxnSpPr>
      </xdr:nvCxnSpPr>
      <xdr:spPr>
        <a:xfrm>
          <a:off x="10982325" y="3047999"/>
          <a:ext cx="612322" cy="3810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71559</xdr:colOff>
      <xdr:row>18</xdr:row>
      <xdr:rowOff>190499</xdr:rowOff>
    </xdr:from>
    <xdr:to>
      <xdr:col>19</xdr:col>
      <xdr:colOff>0</xdr:colOff>
      <xdr:row>21</xdr:row>
      <xdr:rowOff>0</xdr:rowOff>
    </xdr:to>
    <xdr:cxnSp macro="">
      <xdr:nvCxnSpPr>
        <xdr:cNvPr id="26" name="Straight Arrow Connector 25">
          <a:extLst>
            <a:ext uri="{FF2B5EF4-FFF2-40B4-BE49-F238E27FC236}">
              <a16:creationId xmlns:a16="http://schemas.microsoft.com/office/drawing/2014/main" id="{322C2E5B-4244-410A-9F97-FE085958655D}"/>
            </a:ext>
          </a:extLst>
        </xdr:cNvPr>
        <xdr:cNvCxnSpPr>
          <a:stCxn id="11" idx="2"/>
          <a:endCxn id="15" idx="1"/>
        </xdr:cNvCxnSpPr>
      </xdr:nvCxnSpPr>
      <xdr:spPr>
        <a:xfrm>
          <a:off x="12196884" y="3619499"/>
          <a:ext cx="538041" cy="38100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606319</xdr:colOff>
      <xdr:row>21</xdr:row>
      <xdr:rowOff>190499</xdr:rowOff>
    </xdr:from>
    <xdr:to>
      <xdr:col>21</xdr:col>
      <xdr:colOff>0</xdr:colOff>
      <xdr:row>24</xdr:row>
      <xdr:rowOff>1</xdr:rowOff>
    </xdr:to>
    <xdr:cxnSp macro="">
      <xdr:nvCxnSpPr>
        <xdr:cNvPr id="27" name="Straight Arrow Connector 26">
          <a:extLst>
            <a:ext uri="{FF2B5EF4-FFF2-40B4-BE49-F238E27FC236}">
              <a16:creationId xmlns:a16="http://schemas.microsoft.com/office/drawing/2014/main" id="{5C0972B8-9CFF-42BC-A255-6D6CF9C7504F}"/>
            </a:ext>
          </a:extLst>
        </xdr:cNvPr>
        <xdr:cNvCxnSpPr>
          <a:stCxn id="15" idx="2"/>
          <a:endCxn id="16" idx="1"/>
        </xdr:cNvCxnSpPr>
      </xdr:nvCxnSpPr>
      <xdr:spPr>
        <a:xfrm>
          <a:off x="13341244" y="4190999"/>
          <a:ext cx="612881" cy="3810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315687</xdr:colOff>
      <xdr:row>15</xdr:row>
      <xdr:rowOff>190499</xdr:rowOff>
    </xdr:from>
    <xdr:to>
      <xdr:col>17</xdr:col>
      <xdr:colOff>9525</xdr:colOff>
      <xdr:row>16</xdr:row>
      <xdr:rowOff>190499</xdr:rowOff>
    </xdr:to>
    <xdr:cxnSp macro="">
      <xdr:nvCxnSpPr>
        <xdr:cNvPr id="28" name="Straight Arrow Connector 27">
          <a:extLst>
            <a:ext uri="{FF2B5EF4-FFF2-40B4-BE49-F238E27FC236}">
              <a16:creationId xmlns:a16="http://schemas.microsoft.com/office/drawing/2014/main" id="{000270E1-BD22-4D07-83E1-78DA242AD64F}"/>
            </a:ext>
          </a:extLst>
        </xdr:cNvPr>
        <xdr:cNvCxnSpPr>
          <a:stCxn id="8" idx="2"/>
          <a:endCxn id="9" idx="0"/>
        </xdr:cNvCxnSpPr>
      </xdr:nvCxnSpPr>
      <xdr:spPr>
        <a:xfrm flipH="1">
          <a:off x="10678887" y="3047999"/>
          <a:ext cx="303438" cy="190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924406</xdr:colOff>
      <xdr:row>18</xdr:row>
      <xdr:rowOff>190499</xdr:rowOff>
    </xdr:from>
    <xdr:to>
      <xdr:col>18</xdr:col>
      <xdr:colOff>71559</xdr:colOff>
      <xdr:row>19</xdr:row>
      <xdr:rowOff>190499</xdr:rowOff>
    </xdr:to>
    <xdr:cxnSp macro="">
      <xdr:nvCxnSpPr>
        <xdr:cNvPr id="29" name="Straight Arrow Connector 28">
          <a:extLst>
            <a:ext uri="{FF2B5EF4-FFF2-40B4-BE49-F238E27FC236}">
              <a16:creationId xmlns:a16="http://schemas.microsoft.com/office/drawing/2014/main" id="{0BCFE5CF-09E8-447C-8FD0-6C6F2B7B499F}"/>
            </a:ext>
          </a:extLst>
        </xdr:cNvPr>
        <xdr:cNvCxnSpPr>
          <a:stCxn id="11" idx="2"/>
          <a:endCxn id="10" idx="0"/>
        </xdr:cNvCxnSpPr>
      </xdr:nvCxnSpPr>
      <xdr:spPr>
        <a:xfrm flipH="1">
          <a:off x="11897206" y="3619499"/>
          <a:ext cx="299678" cy="190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306161</xdr:colOff>
      <xdr:row>21</xdr:row>
      <xdr:rowOff>190499</xdr:rowOff>
    </xdr:from>
    <xdr:to>
      <xdr:col>19</xdr:col>
      <xdr:colOff>606319</xdr:colOff>
      <xdr:row>23</xdr:row>
      <xdr:rowOff>1</xdr:rowOff>
    </xdr:to>
    <xdr:cxnSp macro="">
      <xdr:nvCxnSpPr>
        <xdr:cNvPr id="30" name="Straight Arrow Connector 29">
          <a:extLst>
            <a:ext uri="{FF2B5EF4-FFF2-40B4-BE49-F238E27FC236}">
              <a16:creationId xmlns:a16="http://schemas.microsoft.com/office/drawing/2014/main" id="{16F6FF02-AB8C-4F1B-820F-0A668BE02BC5}"/>
            </a:ext>
          </a:extLst>
        </xdr:cNvPr>
        <xdr:cNvCxnSpPr>
          <a:stCxn id="15" idx="2"/>
          <a:endCxn id="12" idx="0"/>
        </xdr:cNvCxnSpPr>
      </xdr:nvCxnSpPr>
      <xdr:spPr>
        <a:xfrm flipH="1">
          <a:off x="13041086" y="4190999"/>
          <a:ext cx="300158" cy="190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16893</xdr:colOff>
      <xdr:row>8</xdr:row>
      <xdr:rowOff>138453</xdr:rowOff>
    </xdr:from>
    <xdr:to>
      <xdr:col>15</xdr:col>
      <xdr:colOff>98730</xdr:colOff>
      <xdr:row>9</xdr:row>
      <xdr:rowOff>183902</xdr:rowOff>
    </xdr:to>
    <xdr:sp macro="" textlink="">
      <xdr:nvSpPr>
        <xdr:cNvPr id="31" name="TextBox 30">
          <a:extLst>
            <a:ext uri="{FF2B5EF4-FFF2-40B4-BE49-F238E27FC236}">
              <a16:creationId xmlns:a16="http://schemas.microsoft.com/office/drawing/2014/main" id="{4F375058-D1F2-4EC1-9E3D-8523BB81448C}"/>
            </a:ext>
          </a:extLst>
        </xdr:cNvPr>
        <xdr:cNvSpPr txBox="1"/>
      </xdr:nvSpPr>
      <xdr:spPr>
        <a:xfrm rot="1536870">
          <a:off x="9160893" y="1662453"/>
          <a:ext cx="691437"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10</xdr:col>
      <xdr:colOff>516135</xdr:colOff>
      <xdr:row>8</xdr:row>
      <xdr:rowOff>150842</xdr:rowOff>
    </xdr:from>
    <xdr:to>
      <xdr:col>11</xdr:col>
      <xdr:colOff>597973</xdr:colOff>
      <xdr:row>10</xdr:row>
      <xdr:rowOff>5791</xdr:rowOff>
    </xdr:to>
    <xdr:sp macro="" textlink="">
      <xdr:nvSpPr>
        <xdr:cNvPr id="32" name="TextBox 31">
          <a:extLst>
            <a:ext uri="{FF2B5EF4-FFF2-40B4-BE49-F238E27FC236}">
              <a16:creationId xmlns:a16="http://schemas.microsoft.com/office/drawing/2014/main" id="{B7C201E3-2970-4ED1-8909-5884C83CD7CB}"/>
            </a:ext>
          </a:extLst>
        </xdr:cNvPr>
        <xdr:cNvSpPr txBox="1"/>
      </xdr:nvSpPr>
      <xdr:spPr>
        <a:xfrm rot="19896529">
          <a:off x="7221735" y="1674842"/>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0</xdr:col>
      <xdr:colOff>0</xdr:colOff>
      <xdr:row>0</xdr:row>
      <xdr:rowOff>0</xdr:rowOff>
    </xdr:from>
    <xdr:to>
      <xdr:col>6</xdr:col>
      <xdr:colOff>0</xdr:colOff>
      <xdr:row>2</xdr:row>
      <xdr:rowOff>0</xdr:rowOff>
    </xdr:to>
    <xdr:sp macro="" textlink="">
      <xdr:nvSpPr>
        <xdr:cNvPr id="33" name="TextBox 32">
          <a:extLst>
            <a:ext uri="{FF2B5EF4-FFF2-40B4-BE49-F238E27FC236}">
              <a16:creationId xmlns:a16="http://schemas.microsoft.com/office/drawing/2014/main" id="{00A723CE-33BF-4CF5-B24D-7E5A990D0C77}"/>
            </a:ext>
          </a:extLst>
        </xdr:cNvPr>
        <xdr:cNvSpPr txBox="1"/>
      </xdr:nvSpPr>
      <xdr:spPr>
        <a:xfrm>
          <a:off x="0" y="0"/>
          <a:ext cx="4267200"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Vector Prediction Decision Tree</a:t>
          </a:r>
        </a:p>
      </xdr:txBody>
    </xdr:sp>
    <xdr:clientData/>
  </xdr:twoCellAnchor>
  <xdr:twoCellAnchor>
    <xdr:from>
      <xdr:col>6</xdr:col>
      <xdr:colOff>0</xdr:colOff>
      <xdr:row>5</xdr:row>
      <xdr:rowOff>0</xdr:rowOff>
    </xdr:from>
    <xdr:to>
      <xdr:col>23</xdr:col>
      <xdr:colOff>0</xdr:colOff>
      <xdr:row>7</xdr:row>
      <xdr:rowOff>0</xdr:rowOff>
    </xdr:to>
    <xdr:sp macro="" textlink="">
      <xdr:nvSpPr>
        <xdr:cNvPr id="34" name="TextBox 33">
          <a:extLst>
            <a:ext uri="{FF2B5EF4-FFF2-40B4-BE49-F238E27FC236}">
              <a16:creationId xmlns:a16="http://schemas.microsoft.com/office/drawing/2014/main" id="{1C2734CC-2134-4613-90C6-E72CA81661A0}"/>
            </a:ext>
          </a:extLst>
        </xdr:cNvPr>
        <xdr:cNvSpPr txBox="1"/>
      </xdr:nvSpPr>
      <xdr:spPr>
        <a:xfrm>
          <a:off x="4267200" y="952500"/>
          <a:ext cx="10906125" cy="381000"/>
        </a:xfrm>
        <a:prstGeom prst="rect">
          <a:avLst/>
        </a:prstGeom>
        <a:solidFill>
          <a:schemeClr val="tx2">
            <a:lumMod val="10000"/>
            <a:lumOff val="90000"/>
            <a:alpha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b="1">
              <a:latin typeface="+mn-lt"/>
            </a:rPr>
            <a:t>(Overfit)</a:t>
          </a:r>
          <a:r>
            <a:rPr lang="en-ZA" sz="1800" b="1" baseline="0">
              <a:latin typeface="+mn-lt"/>
            </a:rPr>
            <a:t> </a:t>
          </a:r>
          <a:r>
            <a:rPr lang="en-ZA" sz="1800" b="1">
              <a:latin typeface="+mn-lt"/>
            </a:rPr>
            <a:t>Decision Tree Model -</a:t>
          </a:r>
          <a:r>
            <a:rPr lang="en-ZA" sz="1800" b="1" baseline="0">
              <a:latin typeface="+mn-lt"/>
            </a:rPr>
            <a:t> Predicting Vector [1, 2, 2]</a:t>
          </a:r>
          <a:endParaRPr lang="en-ZA" sz="1800" b="1">
            <a:latin typeface="+mn-lt"/>
          </a:endParaRPr>
        </a:p>
      </xdr:txBody>
    </xdr:sp>
    <xdr:clientData/>
  </xdr:twoCellAnchor>
  <xdr:oneCellAnchor>
    <xdr:from>
      <xdr:col>0</xdr:col>
      <xdr:colOff>0</xdr:colOff>
      <xdr:row>23</xdr:row>
      <xdr:rowOff>0</xdr:rowOff>
    </xdr:from>
    <xdr:ext cx="2449286" cy="571500"/>
    <mc:AlternateContent xmlns:mc="http://schemas.openxmlformats.org/markup-compatibility/2006">
      <mc:Choice xmlns:a14="http://schemas.microsoft.com/office/drawing/2010/main" Requires="a14">
        <xdr:sp macro="" textlink="">
          <xdr:nvSpPr>
            <xdr:cNvPr id="35" name="TextBox 34">
              <a:extLst>
                <a:ext uri="{FF2B5EF4-FFF2-40B4-BE49-F238E27FC236}">
                  <a16:creationId xmlns:a16="http://schemas.microsoft.com/office/drawing/2014/main" id="{E2A61243-B5BE-4662-9CF4-DCC852D0086A}"/>
                </a:ext>
              </a:extLst>
            </xdr:cNvPr>
            <xdr:cNvSpPr txBox="1"/>
          </xdr:nvSpPr>
          <xdr:spPr>
            <a:xfrm>
              <a:off x="0" y="4381500"/>
              <a:ext cx="2449286" cy="571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r>
                      <a:rPr lang="en-US" sz="1400" b="0" i="1">
                        <a:latin typeface="Cambria Math" panose="02040503050406030204" pitchFamily="18" charset="0"/>
                      </a:rPr>
                      <m:t>𝐺𝑖𝑛𝑖</m:t>
                    </m:r>
                    <m:r>
                      <a:rPr lang="en-US" sz="1400" b="0" i="1">
                        <a:latin typeface="Cambria Math" panose="02040503050406030204" pitchFamily="18" charset="0"/>
                      </a:rPr>
                      <m:t>=1−(</m:t>
                    </m:r>
                    <m:sSubSup>
                      <m:sSubSupPr>
                        <m:ctrlPr>
                          <a:rPr lang="en-US" sz="1400" b="0" i="1">
                            <a:latin typeface="Cambria Math" panose="02040503050406030204" pitchFamily="18" charset="0"/>
                          </a:rPr>
                        </m:ctrlPr>
                      </m:sSubSupPr>
                      <m:e>
                        <m:r>
                          <a:rPr lang="en-US" sz="1400" b="0" i="1">
                            <a:latin typeface="Cambria Math" panose="02040503050406030204" pitchFamily="18" charset="0"/>
                          </a:rPr>
                          <m:t>𝑝</m:t>
                        </m:r>
                      </m:e>
                      <m:sub>
                        <m:r>
                          <a:rPr lang="en-US" sz="1400" b="0" i="1">
                            <a:latin typeface="Cambria Math" panose="02040503050406030204" pitchFamily="18" charset="0"/>
                          </a:rPr>
                          <m:t>1</m:t>
                        </m:r>
                      </m:sub>
                      <m:sup>
                        <m:r>
                          <a:rPr lang="en-US" sz="1400" b="0" i="1">
                            <a:latin typeface="Cambria Math" panose="02040503050406030204" pitchFamily="18" charset="0"/>
                          </a:rPr>
                          <m:t>2</m:t>
                        </m:r>
                      </m:sup>
                    </m:sSubSup>
                    <m:r>
                      <a:rPr lang="en-US" sz="1400" b="0" i="1">
                        <a:latin typeface="Cambria Math" panose="02040503050406030204" pitchFamily="18" charset="0"/>
                      </a:rPr>
                      <m:t>+</m:t>
                    </m:r>
                    <m:sSubSup>
                      <m:sSubSupPr>
                        <m:ctrlPr>
                          <a:rPr lang="en-US" sz="1400" b="0" i="1">
                            <a:latin typeface="Cambria Math" panose="02040503050406030204" pitchFamily="18" charset="0"/>
                          </a:rPr>
                        </m:ctrlPr>
                      </m:sSubSupPr>
                      <m:e>
                        <m:r>
                          <a:rPr lang="en-US" sz="1400" b="0" i="1">
                            <a:latin typeface="Cambria Math" panose="02040503050406030204" pitchFamily="18" charset="0"/>
                          </a:rPr>
                          <m:t>𝑝</m:t>
                        </m:r>
                      </m:e>
                      <m:sub>
                        <m:r>
                          <a:rPr lang="en-US" sz="1400" b="0" i="1">
                            <a:latin typeface="Cambria Math" panose="02040503050406030204" pitchFamily="18" charset="0"/>
                          </a:rPr>
                          <m:t>0</m:t>
                        </m:r>
                      </m:sub>
                      <m:sup>
                        <m:r>
                          <a:rPr lang="en-US" sz="1400" b="0" i="1">
                            <a:latin typeface="Cambria Math" panose="02040503050406030204" pitchFamily="18" charset="0"/>
                          </a:rPr>
                          <m:t>2</m:t>
                        </m:r>
                      </m:sup>
                    </m:sSubSup>
                    <m:r>
                      <a:rPr lang="en-US" sz="1400" b="0" i="1">
                        <a:latin typeface="Cambria Math" panose="02040503050406030204" pitchFamily="18" charset="0"/>
                      </a:rPr>
                      <m:t>)</m:t>
                    </m:r>
                  </m:oMath>
                </m:oMathPara>
              </a14:m>
              <a:endParaRPr lang="en-ZA" sz="1400"/>
            </a:p>
          </xdr:txBody>
        </xdr:sp>
      </mc:Choice>
      <mc:Fallback>
        <xdr:sp macro="" textlink="">
          <xdr:nvSpPr>
            <xdr:cNvPr id="35" name="TextBox 34">
              <a:extLst>
                <a:ext uri="{FF2B5EF4-FFF2-40B4-BE49-F238E27FC236}">
                  <a16:creationId xmlns:a16="http://schemas.microsoft.com/office/drawing/2014/main" id="{E2A61243-B5BE-4662-9CF4-DCC852D0086A}"/>
                </a:ext>
              </a:extLst>
            </xdr:cNvPr>
            <xdr:cNvSpPr txBox="1"/>
          </xdr:nvSpPr>
          <xdr:spPr>
            <a:xfrm>
              <a:off x="0" y="4381500"/>
              <a:ext cx="2449286" cy="5715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400" b="0" i="0">
                  <a:latin typeface="Cambria Math" panose="02040503050406030204" pitchFamily="18" charset="0"/>
                </a:rPr>
                <a:t>𝐺𝑖𝑛𝑖=1−(𝑝_1^2+𝑝_0^2)</a:t>
              </a:r>
              <a:endParaRPr lang="en-ZA" sz="1400"/>
            </a:p>
          </xdr:txBody>
        </xdr:sp>
      </mc:Fallback>
    </mc:AlternateContent>
    <xdr:clientData/>
  </xdr:oneCellAnchor>
  <xdr:oneCellAnchor>
    <xdr:from>
      <xdr:col>0</xdr:col>
      <xdr:colOff>0</xdr:colOff>
      <xdr:row>26</xdr:row>
      <xdr:rowOff>0</xdr:rowOff>
    </xdr:from>
    <xdr:ext cx="2449286" cy="762000"/>
    <mc:AlternateContent xmlns:mc="http://schemas.openxmlformats.org/markup-compatibility/2006">
      <mc:Choice xmlns:a14="http://schemas.microsoft.com/office/drawing/2010/main" Requires="a14">
        <xdr:sp macro="" textlink="">
          <xdr:nvSpPr>
            <xdr:cNvPr id="36" name="TextBox 35">
              <a:extLst>
                <a:ext uri="{FF2B5EF4-FFF2-40B4-BE49-F238E27FC236}">
                  <a16:creationId xmlns:a16="http://schemas.microsoft.com/office/drawing/2014/main" id="{5EE7C151-F9E1-42DF-9B9A-0206B26ED970}"/>
                </a:ext>
              </a:extLst>
            </xdr:cNvPr>
            <xdr:cNvSpPr txBox="1"/>
          </xdr:nvSpPr>
          <xdr:spPr>
            <a:xfrm>
              <a:off x="0" y="4953000"/>
              <a:ext cx="2449286" cy="762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14:m>
                <m:oMathPara xmlns:m="http://schemas.openxmlformats.org/officeDocument/2006/math">
                  <m:oMathParaPr>
                    <m:jc m:val="center"/>
                  </m:oMathParaPr>
                  <m:oMath xmlns:m="http://schemas.openxmlformats.org/officeDocument/2006/math">
                    <m:sSub>
                      <m:sSubPr>
                        <m:ctrlPr>
                          <a:rPr lang="en-US" sz="1400" b="0" i="1">
                            <a:latin typeface="Cambria Math" panose="02040503050406030204" pitchFamily="18" charset="0"/>
                          </a:rPr>
                        </m:ctrlPr>
                      </m:sSubPr>
                      <m:e>
                        <m:r>
                          <a:rPr lang="en-US" sz="1400" b="0" i="1">
                            <a:latin typeface="Cambria Math" panose="02040503050406030204" pitchFamily="18" charset="0"/>
                          </a:rPr>
                          <m:t>𝐺𝑖𝑛𝑖</m:t>
                        </m:r>
                      </m:e>
                      <m:sub>
                        <m:r>
                          <a:rPr lang="en-US" sz="1400" b="0" i="1">
                            <a:latin typeface="Cambria Math" panose="02040503050406030204" pitchFamily="18" charset="0"/>
                          </a:rPr>
                          <m:t>𝑠𝑝𝑙𝑖𝑡</m:t>
                        </m:r>
                      </m:sub>
                    </m:sSub>
                    <m:r>
                      <a:rPr lang="en-US" sz="1400" b="0" i="1">
                        <a:latin typeface="Cambria Math" panose="02040503050406030204" pitchFamily="18" charset="0"/>
                      </a:rPr>
                      <m:t>=</m:t>
                    </m:r>
                    <m:nary>
                      <m:naryPr>
                        <m:chr m:val="∑"/>
                        <m:ctrlPr>
                          <a:rPr lang="en-US" sz="1400" b="0" i="1">
                            <a:latin typeface="Cambria Math" panose="02040503050406030204" pitchFamily="18" charset="0"/>
                          </a:rPr>
                        </m:ctrlPr>
                      </m:naryPr>
                      <m:sub>
                        <m:r>
                          <m:rPr>
                            <m:brk m:alnAt="23"/>
                          </m:rPr>
                          <a:rPr lang="en-US" sz="1400" b="0" i="1">
                            <a:latin typeface="Cambria Math" panose="02040503050406030204" pitchFamily="18" charset="0"/>
                          </a:rPr>
                          <m:t>𝑖</m:t>
                        </m:r>
                        <m:r>
                          <a:rPr lang="en-US" sz="1400" b="0" i="1">
                            <a:latin typeface="Cambria Math" panose="02040503050406030204" pitchFamily="18" charset="0"/>
                          </a:rPr>
                          <m:t>=1</m:t>
                        </m:r>
                      </m:sub>
                      <m:sup>
                        <m:r>
                          <a:rPr lang="en-US" sz="1400" b="0" i="1">
                            <a:latin typeface="Cambria Math" panose="02040503050406030204" pitchFamily="18" charset="0"/>
                          </a:rPr>
                          <m:t>𝑘</m:t>
                        </m:r>
                      </m:sup>
                      <m:e>
                        <m:r>
                          <a:rPr lang="en-US" sz="1400" b="0" i="1">
                            <a:latin typeface="Cambria Math" panose="02040503050406030204" pitchFamily="18" charset="0"/>
                          </a:rPr>
                          <m:t>(</m:t>
                        </m:r>
                        <m:f>
                          <m:fPr>
                            <m:ctrlPr>
                              <a:rPr lang="en-US" sz="1400" b="0" i="1">
                                <a:latin typeface="Cambria Math" panose="02040503050406030204" pitchFamily="18" charset="0"/>
                              </a:rPr>
                            </m:ctrlPr>
                          </m:fPr>
                          <m:num>
                            <m:sSub>
                              <m:sSubPr>
                                <m:ctrlPr>
                                  <a:rPr lang="en-US" sz="1400" b="0" i="1">
                                    <a:latin typeface="Cambria Math" panose="02040503050406030204" pitchFamily="18" charset="0"/>
                                  </a:rPr>
                                </m:ctrlPr>
                              </m:sSubPr>
                              <m:e>
                                <m:r>
                                  <a:rPr lang="en-US" sz="1400" b="0" i="1">
                                    <a:latin typeface="Cambria Math" panose="02040503050406030204" pitchFamily="18" charset="0"/>
                                  </a:rPr>
                                  <m:t>𝑛</m:t>
                                </m:r>
                              </m:e>
                              <m:sub>
                                <m:r>
                                  <a:rPr lang="en-US" sz="1400" b="0" i="1">
                                    <a:latin typeface="Cambria Math" panose="02040503050406030204" pitchFamily="18" charset="0"/>
                                  </a:rPr>
                                  <m:t>𝑖</m:t>
                                </m:r>
                              </m:sub>
                            </m:sSub>
                          </m:num>
                          <m:den>
                            <m:r>
                              <a:rPr lang="en-US" sz="1400" b="0" i="1">
                                <a:latin typeface="Cambria Math" panose="02040503050406030204" pitchFamily="18" charset="0"/>
                              </a:rPr>
                              <m:t>𝑛</m:t>
                            </m:r>
                          </m:den>
                        </m:f>
                        <m:r>
                          <a:rPr lang="en-US" sz="1400" b="0" i="1">
                            <a:latin typeface="Cambria Math" panose="02040503050406030204" pitchFamily="18" charset="0"/>
                          </a:rPr>
                          <m:t> </m:t>
                        </m:r>
                        <m:r>
                          <a:rPr lang="en-US" sz="1400" b="0" i="1">
                            <a:latin typeface="Cambria Math" panose="02040503050406030204" pitchFamily="18" charset="0"/>
                            <a:ea typeface="Cambria Math" panose="02040503050406030204" pitchFamily="18" charset="0"/>
                          </a:rPr>
                          <m:t>∙ </m:t>
                        </m:r>
                        <m:sSub>
                          <m:sSubPr>
                            <m:ctrlPr>
                              <a:rPr lang="en-US" sz="1400" b="0" i="1">
                                <a:latin typeface="Cambria Math" panose="02040503050406030204" pitchFamily="18" charset="0"/>
                                <a:ea typeface="Cambria Math" panose="02040503050406030204" pitchFamily="18" charset="0"/>
                              </a:rPr>
                            </m:ctrlPr>
                          </m:sSubPr>
                          <m:e>
                            <m:r>
                              <a:rPr lang="en-US" sz="1400" b="0" i="1">
                                <a:latin typeface="Cambria Math" panose="02040503050406030204" pitchFamily="18" charset="0"/>
                                <a:ea typeface="Cambria Math" panose="02040503050406030204" pitchFamily="18" charset="0"/>
                              </a:rPr>
                              <m:t>𝐺𝑖𝑛𝑖</m:t>
                            </m:r>
                          </m:e>
                          <m:sub>
                            <m:r>
                              <a:rPr lang="en-US" sz="1400" b="0" i="1">
                                <a:latin typeface="Cambria Math" panose="02040503050406030204" pitchFamily="18" charset="0"/>
                                <a:ea typeface="Cambria Math" panose="02040503050406030204" pitchFamily="18" charset="0"/>
                              </a:rPr>
                              <m:t>𝑖</m:t>
                            </m:r>
                          </m:sub>
                        </m:sSub>
                        <m:r>
                          <a:rPr lang="en-US" sz="1400" b="0" i="1">
                            <a:latin typeface="Cambria Math" panose="02040503050406030204" pitchFamily="18" charset="0"/>
                          </a:rPr>
                          <m:t>)</m:t>
                        </m:r>
                      </m:e>
                    </m:nary>
                  </m:oMath>
                </m:oMathPara>
              </a14:m>
              <a:endParaRPr lang="en-ZA" sz="1400"/>
            </a:p>
          </xdr:txBody>
        </xdr:sp>
      </mc:Choice>
      <mc:Fallback>
        <xdr:sp macro="" textlink="">
          <xdr:nvSpPr>
            <xdr:cNvPr id="36" name="TextBox 35">
              <a:extLst>
                <a:ext uri="{FF2B5EF4-FFF2-40B4-BE49-F238E27FC236}">
                  <a16:creationId xmlns:a16="http://schemas.microsoft.com/office/drawing/2014/main" id="{5EE7C151-F9E1-42DF-9B9A-0206B26ED970}"/>
                </a:ext>
              </a:extLst>
            </xdr:cNvPr>
            <xdr:cNvSpPr txBox="1"/>
          </xdr:nvSpPr>
          <xdr:spPr>
            <a:xfrm>
              <a:off x="0" y="4953000"/>
              <a:ext cx="2449286" cy="762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r>
                <a:rPr lang="en-US" sz="1400" b="0" i="0">
                  <a:latin typeface="Cambria Math" panose="02040503050406030204" pitchFamily="18" charset="0"/>
                </a:rPr>
                <a:t>〖𝐺𝑖𝑛𝑖〗_𝑠𝑝𝑙𝑖𝑡=∑_(𝑖=1)^𝑘▒〖(𝑛_𝑖/𝑛  </a:t>
              </a:r>
              <a:r>
                <a:rPr lang="en-US" sz="1400" b="0" i="0">
                  <a:latin typeface="Cambria Math" panose="02040503050406030204" pitchFamily="18" charset="0"/>
                  <a:ea typeface="Cambria Math" panose="02040503050406030204" pitchFamily="18" charset="0"/>
                </a:rPr>
                <a:t>∙ 〖𝐺𝑖𝑛𝑖〗_𝑖</a:t>
              </a:r>
              <a:r>
                <a:rPr lang="en-US" sz="1400" b="0" i="0">
                  <a:latin typeface="Cambria Math" panose="02040503050406030204" pitchFamily="18" charset="0"/>
                </a:rPr>
                <a:t>)〗</a:t>
              </a:r>
              <a:endParaRPr lang="en-ZA" sz="1400"/>
            </a:p>
          </xdr:txBody>
        </xdr:sp>
      </mc:Fallback>
    </mc:AlternateContent>
    <xdr:clientData/>
  </xdr:oneCellAnchor>
  <xdr:twoCellAnchor editAs="oneCell">
    <xdr:from>
      <xdr:col>23</xdr:col>
      <xdr:colOff>612320</xdr:colOff>
      <xdr:row>4</xdr:row>
      <xdr:rowOff>190499</xdr:rowOff>
    </xdr:from>
    <xdr:to>
      <xdr:col>34</xdr:col>
      <xdr:colOff>2720</xdr:colOff>
      <xdr:row>29</xdr:row>
      <xdr:rowOff>45684</xdr:rowOff>
    </xdr:to>
    <xdr:pic>
      <xdr:nvPicPr>
        <xdr:cNvPr id="37" name="Picture 36">
          <a:extLst>
            <a:ext uri="{FF2B5EF4-FFF2-40B4-BE49-F238E27FC236}">
              <a16:creationId xmlns:a16="http://schemas.microsoft.com/office/drawing/2014/main" id="{3179E1F8-4393-4F19-BEF8-E306E2CBD31E}"/>
            </a:ext>
          </a:extLst>
        </xdr:cNvPr>
        <xdr:cNvPicPr>
          <a:picLocks noChangeAspect="1"/>
        </xdr:cNvPicPr>
      </xdr:nvPicPr>
      <xdr:blipFill>
        <a:blip xmlns:r="http://schemas.openxmlformats.org/officeDocument/2006/relationships" r:embed="rId1"/>
        <a:stretch>
          <a:fillRect/>
        </a:stretch>
      </xdr:blipFill>
      <xdr:spPr>
        <a:xfrm>
          <a:off x="15785645" y="952499"/>
          <a:ext cx="6600825" cy="4617685"/>
        </a:xfrm>
        <a:prstGeom prst="rect">
          <a:avLst/>
        </a:prstGeom>
        <a:ln>
          <a:solidFill>
            <a:schemeClr val="tx1">
              <a:lumMod val="50000"/>
              <a:lumOff val="50000"/>
            </a:schemeClr>
          </a:solidFill>
        </a:ln>
      </xdr:spPr>
    </xdr:pic>
    <xdr:clientData/>
  </xdr:twoCellAnchor>
  <xdr:twoCellAnchor>
    <xdr:from>
      <xdr:col>4</xdr:col>
      <xdr:colOff>285751</xdr:colOff>
      <xdr:row>30</xdr:row>
      <xdr:rowOff>122463</xdr:rowOff>
    </xdr:from>
    <xdr:to>
      <xdr:col>6</xdr:col>
      <xdr:colOff>1</xdr:colOff>
      <xdr:row>49</xdr:row>
      <xdr:rowOff>2</xdr:rowOff>
    </xdr:to>
    <xdr:cxnSp macro="">
      <xdr:nvCxnSpPr>
        <xdr:cNvPr id="38" name="Connector: Elbow 37">
          <a:extLst>
            <a:ext uri="{FF2B5EF4-FFF2-40B4-BE49-F238E27FC236}">
              <a16:creationId xmlns:a16="http://schemas.microsoft.com/office/drawing/2014/main" id="{2AB8AEB3-2361-4E9E-B7DB-4EBC5B0AD6CD}"/>
            </a:ext>
          </a:extLst>
        </xdr:cNvPr>
        <xdr:cNvCxnSpPr/>
      </xdr:nvCxnSpPr>
      <xdr:spPr>
        <a:xfrm rot="5400000">
          <a:off x="1747156" y="6814458"/>
          <a:ext cx="3497039" cy="1543050"/>
        </a:xfrm>
        <a:prstGeom prst="bentConnector3">
          <a:avLst>
            <a:gd name="adj1" fmla="val -973"/>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299357</xdr:colOff>
      <xdr:row>57</xdr:row>
      <xdr:rowOff>81644</xdr:rowOff>
    </xdr:from>
    <xdr:to>
      <xdr:col>6</xdr:col>
      <xdr:colOff>0</xdr:colOff>
      <xdr:row>73</xdr:row>
      <xdr:rowOff>176894</xdr:rowOff>
    </xdr:to>
    <xdr:cxnSp macro="">
      <xdr:nvCxnSpPr>
        <xdr:cNvPr id="39" name="Connector: Elbow 38">
          <a:extLst>
            <a:ext uri="{FF2B5EF4-FFF2-40B4-BE49-F238E27FC236}">
              <a16:creationId xmlns:a16="http://schemas.microsoft.com/office/drawing/2014/main" id="{26C84EFF-19AE-4D4C-9756-AEC7A162AC66}"/>
            </a:ext>
          </a:extLst>
        </xdr:cNvPr>
        <xdr:cNvCxnSpPr/>
      </xdr:nvCxnSpPr>
      <xdr:spPr>
        <a:xfrm rot="5400000">
          <a:off x="1930854" y="11747047"/>
          <a:ext cx="3143250" cy="1529443"/>
        </a:xfrm>
        <a:prstGeom prst="bentConnector3">
          <a:avLst>
            <a:gd name="adj1" fmla="val 649"/>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285750</xdr:colOff>
      <xdr:row>107</xdr:row>
      <xdr:rowOff>95251</xdr:rowOff>
    </xdr:from>
    <xdr:to>
      <xdr:col>6</xdr:col>
      <xdr:colOff>13607</xdr:colOff>
      <xdr:row>124</xdr:row>
      <xdr:rowOff>1</xdr:rowOff>
    </xdr:to>
    <xdr:cxnSp macro="">
      <xdr:nvCxnSpPr>
        <xdr:cNvPr id="40" name="Connector: Elbow 39">
          <a:extLst>
            <a:ext uri="{FF2B5EF4-FFF2-40B4-BE49-F238E27FC236}">
              <a16:creationId xmlns:a16="http://schemas.microsoft.com/office/drawing/2014/main" id="{C82DD3F2-5B8F-4E4D-BE69-0204E9D20DA4}"/>
            </a:ext>
          </a:extLst>
        </xdr:cNvPr>
        <xdr:cNvCxnSpPr/>
      </xdr:nvCxnSpPr>
      <xdr:spPr>
        <a:xfrm rot="5400000">
          <a:off x="1930854" y="21386347"/>
          <a:ext cx="3143250" cy="1556657"/>
        </a:xfrm>
        <a:prstGeom prst="bentConnector3">
          <a:avLst>
            <a:gd name="adj1" fmla="val 216"/>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299357</xdr:colOff>
      <xdr:row>134</xdr:row>
      <xdr:rowOff>108858</xdr:rowOff>
    </xdr:from>
    <xdr:to>
      <xdr:col>6</xdr:col>
      <xdr:colOff>0</xdr:colOff>
      <xdr:row>150</xdr:row>
      <xdr:rowOff>176894</xdr:rowOff>
    </xdr:to>
    <xdr:cxnSp macro="">
      <xdr:nvCxnSpPr>
        <xdr:cNvPr id="41" name="Connector: Elbow 40">
          <a:extLst>
            <a:ext uri="{FF2B5EF4-FFF2-40B4-BE49-F238E27FC236}">
              <a16:creationId xmlns:a16="http://schemas.microsoft.com/office/drawing/2014/main" id="{9AB206A5-444C-4672-BB67-AE6F635D3CF8}"/>
            </a:ext>
          </a:extLst>
        </xdr:cNvPr>
        <xdr:cNvCxnSpPr/>
      </xdr:nvCxnSpPr>
      <xdr:spPr>
        <a:xfrm rot="5400000">
          <a:off x="1944461" y="26543454"/>
          <a:ext cx="3116036" cy="1529443"/>
        </a:xfrm>
        <a:prstGeom prst="bentConnector3">
          <a:avLst>
            <a:gd name="adj1" fmla="val -655"/>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159</xdr:row>
      <xdr:rowOff>95250</xdr:rowOff>
    </xdr:from>
    <xdr:to>
      <xdr:col>17</xdr:col>
      <xdr:colOff>1143000</xdr:colOff>
      <xdr:row>168</xdr:row>
      <xdr:rowOff>95250</xdr:rowOff>
    </xdr:to>
    <xdr:cxnSp macro="">
      <xdr:nvCxnSpPr>
        <xdr:cNvPr id="42" name="Connector: Elbow 41">
          <a:extLst>
            <a:ext uri="{FF2B5EF4-FFF2-40B4-BE49-F238E27FC236}">
              <a16:creationId xmlns:a16="http://schemas.microsoft.com/office/drawing/2014/main" id="{7EA983DF-D2D7-4734-A793-F3212BD0F9CD}"/>
            </a:ext>
          </a:extLst>
        </xdr:cNvPr>
        <xdr:cNvCxnSpPr/>
      </xdr:nvCxnSpPr>
      <xdr:spPr>
        <a:xfrm rot="10800000" flipV="1">
          <a:off x="6705600" y="30499050"/>
          <a:ext cx="5410200" cy="1714500"/>
        </a:xfrm>
        <a:prstGeom prst="bentConnector3">
          <a:avLst>
            <a:gd name="adj1" fmla="val 26942"/>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148743</xdr:colOff>
      <xdr:row>47</xdr:row>
      <xdr:rowOff>178056</xdr:rowOff>
    </xdr:from>
    <xdr:to>
      <xdr:col>5</xdr:col>
      <xdr:colOff>230581</xdr:colOff>
      <xdr:row>49</xdr:row>
      <xdr:rowOff>33005</xdr:rowOff>
    </xdr:to>
    <xdr:sp macro="" textlink="">
      <xdr:nvSpPr>
        <xdr:cNvPr id="43" name="TextBox 42">
          <a:extLst>
            <a:ext uri="{FF2B5EF4-FFF2-40B4-BE49-F238E27FC236}">
              <a16:creationId xmlns:a16="http://schemas.microsoft.com/office/drawing/2014/main" id="{9EEFA36E-0B3A-4730-AF44-10DF6E9C8BAF}"/>
            </a:ext>
          </a:extLst>
        </xdr:cNvPr>
        <xdr:cNvSpPr txBox="1"/>
      </xdr:nvSpPr>
      <xdr:spPr>
        <a:xfrm>
          <a:off x="2587143" y="9131556"/>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4</xdr:col>
      <xdr:colOff>151465</xdr:colOff>
      <xdr:row>72</xdr:row>
      <xdr:rowOff>180777</xdr:rowOff>
    </xdr:from>
    <xdr:to>
      <xdr:col>5</xdr:col>
      <xdr:colOff>233303</xdr:colOff>
      <xdr:row>74</xdr:row>
      <xdr:rowOff>35726</xdr:rowOff>
    </xdr:to>
    <xdr:sp macro="" textlink="">
      <xdr:nvSpPr>
        <xdr:cNvPr id="44" name="TextBox 43">
          <a:extLst>
            <a:ext uri="{FF2B5EF4-FFF2-40B4-BE49-F238E27FC236}">
              <a16:creationId xmlns:a16="http://schemas.microsoft.com/office/drawing/2014/main" id="{3DEFEA71-048D-4E66-9EA3-E3A61A667525}"/>
            </a:ext>
          </a:extLst>
        </xdr:cNvPr>
        <xdr:cNvSpPr txBox="1"/>
      </xdr:nvSpPr>
      <xdr:spPr>
        <a:xfrm>
          <a:off x="2589865" y="13896777"/>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True</a:t>
          </a:r>
        </a:p>
      </xdr:txBody>
    </xdr:sp>
    <xdr:clientData/>
  </xdr:twoCellAnchor>
  <xdr:twoCellAnchor>
    <xdr:from>
      <xdr:col>4</xdr:col>
      <xdr:colOff>195008</xdr:colOff>
      <xdr:row>122</xdr:row>
      <xdr:rowOff>169891</xdr:rowOff>
    </xdr:from>
    <xdr:to>
      <xdr:col>5</xdr:col>
      <xdr:colOff>276846</xdr:colOff>
      <xdr:row>124</xdr:row>
      <xdr:rowOff>24840</xdr:rowOff>
    </xdr:to>
    <xdr:sp macro="" textlink="">
      <xdr:nvSpPr>
        <xdr:cNvPr id="45" name="TextBox 44">
          <a:extLst>
            <a:ext uri="{FF2B5EF4-FFF2-40B4-BE49-F238E27FC236}">
              <a16:creationId xmlns:a16="http://schemas.microsoft.com/office/drawing/2014/main" id="{6BFC95AD-245A-4A2B-AF33-99489D22207D}"/>
            </a:ext>
          </a:extLst>
        </xdr:cNvPr>
        <xdr:cNvSpPr txBox="1"/>
      </xdr:nvSpPr>
      <xdr:spPr>
        <a:xfrm>
          <a:off x="2633408" y="23525191"/>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4</xdr:col>
      <xdr:colOff>238551</xdr:colOff>
      <xdr:row>149</xdr:row>
      <xdr:rowOff>186219</xdr:rowOff>
    </xdr:from>
    <xdr:to>
      <xdr:col>5</xdr:col>
      <xdr:colOff>320389</xdr:colOff>
      <xdr:row>151</xdr:row>
      <xdr:rowOff>41168</xdr:rowOff>
    </xdr:to>
    <xdr:sp macro="" textlink="">
      <xdr:nvSpPr>
        <xdr:cNvPr id="46" name="TextBox 45">
          <a:extLst>
            <a:ext uri="{FF2B5EF4-FFF2-40B4-BE49-F238E27FC236}">
              <a16:creationId xmlns:a16="http://schemas.microsoft.com/office/drawing/2014/main" id="{D60A8E12-F277-4879-9B16-8C4A9BF18EC3}"/>
            </a:ext>
          </a:extLst>
        </xdr:cNvPr>
        <xdr:cNvSpPr txBox="1"/>
      </xdr:nvSpPr>
      <xdr:spPr>
        <a:xfrm>
          <a:off x="2676951" y="28685019"/>
          <a:ext cx="691438"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9</xdr:col>
      <xdr:colOff>540630</xdr:colOff>
      <xdr:row>168</xdr:row>
      <xdr:rowOff>188941</xdr:rowOff>
    </xdr:from>
    <xdr:to>
      <xdr:col>11</xdr:col>
      <xdr:colOff>10146</xdr:colOff>
      <xdr:row>170</xdr:row>
      <xdr:rowOff>43890</xdr:rowOff>
    </xdr:to>
    <xdr:sp macro="" textlink="">
      <xdr:nvSpPr>
        <xdr:cNvPr id="47" name="TextBox 46">
          <a:extLst>
            <a:ext uri="{FF2B5EF4-FFF2-40B4-BE49-F238E27FC236}">
              <a16:creationId xmlns:a16="http://schemas.microsoft.com/office/drawing/2014/main" id="{2CDCB05B-FD95-4EB9-A886-3D8F7FA1BAF9}"/>
            </a:ext>
          </a:extLst>
        </xdr:cNvPr>
        <xdr:cNvSpPr txBox="1"/>
      </xdr:nvSpPr>
      <xdr:spPr>
        <a:xfrm>
          <a:off x="6636630" y="32307241"/>
          <a:ext cx="688716" cy="235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twoCellAnchor>
    <xdr:from>
      <xdr:col>9</xdr:col>
      <xdr:colOff>612320</xdr:colOff>
      <xdr:row>30</xdr:row>
      <xdr:rowOff>108855</xdr:rowOff>
    </xdr:from>
    <xdr:to>
      <xdr:col>10</xdr:col>
      <xdr:colOff>299359</xdr:colOff>
      <xdr:row>91</xdr:row>
      <xdr:rowOff>3</xdr:rowOff>
    </xdr:to>
    <xdr:cxnSp macro="">
      <xdr:nvCxnSpPr>
        <xdr:cNvPr id="48" name="Connector: Elbow 47">
          <a:extLst>
            <a:ext uri="{FF2B5EF4-FFF2-40B4-BE49-F238E27FC236}">
              <a16:creationId xmlns:a16="http://schemas.microsoft.com/office/drawing/2014/main" id="{56E48924-1F8F-4333-B866-826A491CEA7B}"/>
            </a:ext>
          </a:extLst>
        </xdr:cNvPr>
        <xdr:cNvCxnSpPr/>
      </xdr:nvCxnSpPr>
      <xdr:spPr>
        <a:xfrm rot="16200000" flipH="1">
          <a:off x="1043666" y="11488509"/>
          <a:ext cx="11625948" cy="296639"/>
        </a:xfrm>
        <a:prstGeom prst="bentConnector3">
          <a:avLst>
            <a:gd name="adj1" fmla="val -118"/>
          </a:avLst>
        </a:prstGeom>
        <a:ln>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235830</xdr:colOff>
      <xdr:row>89</xdr:row>
      <xdr:rowOff>197105</xdr:rowOff>
    </xdr:from>
    <xdr:to>
      <xdr:col>11</xdr:col>
      <xdr:colOff>317668</xdr:colOff>
      <xdr:row>91</xdr:row>
      <xdr:rowOff>38447</xdr:rowOff>
    </xdr:to>
    <xdr:sp macro="" textlink="">
      <xdr:nvSpPr>
        <xdr:cNvPr id="49" name="TextBox 48">
          <a:extLst>
            <a:ext uri="{FF2B5EF4-FFF2-40B4-BE49-F238E27FC236}">
              <a16:creationId xmlns:a16="http://schemas.microsoft.com/office/drawing/2014/main" id="{1FF4E0F9-4A4A-4173-B4E1-91B948A38DD9}"/>
            </a:ext>
          </a:extLst>
        </xdr:cNvPr>
        <xdr:cNvSpPr txBox="1"/>
      </xdr:nvSpPr>
      <xdr:spPr>
        <a:xfrm>
          <a:off x="6941430" y="17208755"/>
          <a:ext cx="691438" cy="279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a:t>False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0</xdr:colOff>
      <xdr:row>2</xdr:row>
      <xdr:rowOff>0</xdr:rowOff>
    </xdr:to>
    <xdr:sp macro="" textlink="">
      <xdr:nvSpPr>
        <xdr:cNvPr id="2" name="TextBox 1">
          <a:extLst>
            <a:ext uri="{FF2B5EF4-FFF2-40B4-BE49-F238E27FC236}">
              <a16:creationId xmlns:a16="http://schemas.microsoft.com/office/drawing/2014/main" id="{26F3E92B-0360-420D-8121-2829281E7A07}"/>
            </a:ext>
          </a:extLst>
        </xdr:cNvPr>
        <xdr:cNvSpPr txBox="1"/>
      </xdr:nvSpPr>
      <xdr:spPr>
        <a:xfrm>
          <a:off x="0" y="0"/>
          <a:ext cx="17422091"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K-Fold</a:t>
          </a:r>
          <a:r>
            <a:rPr lang="en-ZA" sz="1600" b="1" i="0" baseline="0"/>
            <a:t> Cross-Validation</a:t>
          </a:r>
          <a:endParaRPr lang="en-ZA" sz="1600" b="1" i="0"/>
        </a:p>
      </xdr:txBody>
    </xdr:sp>
    <xdr:clientData/>
  </xdr:twoCellAnchor>
  <xdr:twoCellAnchor>
    <xdr:from>
      <xdr:col>4</xdr:col>
      <xdr:colOff>918882</xdr:colOff>
      <xdr:row>4</xdr:row>
      <xdr:rowOff>0</xdr:rowOff>
    </xdr:from>
    <xdr:to>
      <xdr:col>15</xdr:col>
      <xdr:colOff>-1</xdr:colOff>
      <xdr:row>21</xdr:row>
      <xdr:rowOff>0</xdr:rowOff>
    </xdr:to>
    <xdr:sp macro="" textlink="">
      <xdr:nvSpPr>
        <xdr:cNvPr id="4" name="TextBox 3">
          <a:extLst>
            <a:ext uri="{FF2B5EF4-FFF2-40B4-BE49-F238E27FC236}">
              <a16:creationId xmlns:a16="http://schemas.microsoft.com/office/drawing/2014/main" id="{3C3916D4-7AA5-4D51-849C-1CC6805A345B}"/>
            </a:ext>
            <a:ext uri="{147F2762-F138-4A5C-976F-8EAC2B608ADB}">
              <a16:predDERef xmlns:a16="http://schemas.microsoft.com/office/drawing/2014/main" pred="{3151578D-79F8-4813-9780-EC3D135985AA}"/>
            </a:ext>
          </a:extLst>
        </xdr:cNvPr>
        <xdr:cNvSpPr txBox="1"/>
      </xdr:nvSpPr>
      <xdr:spPr>
        <a:xfrm>
          <a:off x="5457264" y="762000"/>
          <a:ext cx="9256059" cy="32385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r>
            <a:rPr lang="en-ZA" b="1"/>
            <a:t>Discussion of Results</a:t>
          </a:r>
        </a:p>
        <a:p>
          <a:endParaRPr lang="en-ZA" b="1"/>
        </a:p>
        <a:p>
          <a:r>
            <a:rPr lang="en-ZA"/>
            <a:t>In the analysis below, </a:t>
          </a:r>
          <a:r>
            <a:rPr lang="en-ZA" b="1"/>
            <a:t>logistic regression</a:t>
          </a:r>
          <a:r>
            <a:rPr lang="en-ZA"/>
            <a:t> and </a:t>
          </a:r>
          <a:r>
            <a:rPr lang="en-ZA" b="1"/>
            <a:t>K-Nearest Neighbours (KNN)</a:t>
          </a:r>
          <a:r>
            <a:rPr lang="en-ZA" b="0" baseline="0"/>
            <a:t> </a:t>
          </a:r>
          <a:r>
            <a:rPr lang="en-ZA"/>
            <a:t>were evaluated using </a:t>
          </a:r>
          <a:r>
            <a:rPr lang="en-ZA" b="1"/>
            <a:t>5-fold cross-validation</a:t>
          </a:r>
          <a:r>
            <a:rPr lang="en-ZA"/>
            <a:t> to predict whether a machine is working, based on its age and average number of shifts per week. The objective was to compare their predictive performance on the given dataset.</a:t>
          </a:r>
        </a:p>
        <a:p>
          <a:endParaRPr lang="en-ZA"/>
        </a:p>
        <a:p>
          <a:r>
            <a:rPr lang="en-ZA"/>
            <a:t>The logistic regression model achieved an </a:t>
          </a:r>
          <a:r>
            <a:rPr lang="en-ZA" b="1"/>
            <a:t>average accuracy of 63,33%</a:t>
          </a:r>
          <a:r>
            <a:rPr lang="en-ZA"/>
            <a:t>, outperforming the KNN model, which yielded a much lower average accuracy of </a:t>
          </a:r>
          <a:r>
            <a:rPr lang="en-ZA" b="1"/>
            <a:t>36,67%</a:t>
          </a:r>
          <a:r>
            <a:rPr lang="en-ZA"/>
            <a:t>. This indicates that </a:t>
          </a:r>
          <a:r>
            <a:rPr lang="en-ZA" b="1"/>
            <a:t>logistic regression is more suitable for this particular problem</a:t>
          </a:r>
          <a:r>
            <a:rPr lang="en-ZA" b="0"/>
            <a:t>.</a:t>
          </a:r>
        </a:p>
        <a:p>
          <a:endParaRPr lang="en-ZA"/>
        </a:p>
        <a:p>
          <a:r>
            <a:rPr lang="en-ZA"/>
            <a:t>For the KNN model, a </a:t>
          </a:r>
          <a:r>
            <a:rPr lang="en-ZA" b="1"/>
            <a:t>1-Nearest Neighbour (1-NN)</a:t>
          </a:r>
          <a:r>
            <a:rPr lang="en-ZA"/>
            <a:t> approach was used, where predictions were based solely on the single closest training instance to each test sample. This choice was made to reduce manual computational effort, as higher k-values require sorting and majority voting across multiple neighbours for each of the 30 test cases! However, its known that using </a:t>
          </a:r>
          <a:r>
            <a:rPr lang="en-ZA" b="1"/>
            <a:t>k = 1</a:t>
          </a:r>
          <a:r>
            <a:rPr lang="en-ZA"/>
            <a:t> introduces sensitivity to outliers and instability in predictions,</a:t>
          </a:r>
          <a:r>
            <a:rPr lang="en-ZA" baseline="0"/>
            <a:t> </a:t>
          </a:r>
          <a:r>
            <a:rPr lang="en-ZA"/>
            <a:t>especially in cases where multiple training instances had equal distances to a test point. In those cases, the nearest neighbour was chosen  by Excel as the first "1-ranked" instance, which may have reduced the model’s accuracy.</a:t>
          </a:r>
        </a:p>
        <a:p>
          <a:endParaRPr lang="en-ZA"/>
        </a:p>
        <a:p>
          <a:r>
            <a:rPr lang="en-ZA"/>
            <a:t>So</a:t>
          </a:r>
          <a:r>
            <a:rPr lang="en-ZA" baseline="0"/>
            <a:t> while </a:t>
          </a:r>
          <a:r>
            <a:rPr lang="en-ZA"/>
            <a:t>1-NN provides a useful baseline, its performance was notably lower than that of logistic regression. Given the dataset size and the nature of the features, </a:t>
          </a:r>
          <a:r>
            <a:rPr lang="en-ZA" b="1"/>
            <a:t>logistic regression appears to offer more reliable predictions and is the preferred model for this task.</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u="none" strike="noStrike">
            <a:solidFill>
              <a:srgbClr val="000000"/>
            </a:solidFill>
            <a:latin typeface="Aptos Narrow" panose="020B00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0</xdr:colOff>
      <xdr:row>2</xdr:row>
      <xdr:rowOff>0</xdr:rowOff>
    </xdr:to>
    <xdr:sp macro="" textlink="">
      <xdr:nvSpPr>
        <xdr:cNvPr id="2" name="TextBox 1">
          <a:extLst>
            <a:ext uri="{FF2B5EF4-FFF2-40B4-BE49-F238E27FC236}">
              <a16:creationId xmlns:a16="http://schemas.microsoft.com/office/drawing/2014/main" id="{CE8B15E4-E847-4771-B0E7-9EAADDDD78DA}"/>
            </a:ext>
          </a:extLst>
        </xdr:cNvPr>
        <xdr:cNvSpPr txBox="1"/>
      </xdr:nvSpPr>
      <xdr:spPr>
        <a:xfrm>
          <a:off x="0" y="0"/>
          <a:ext cx="17179636"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Logistic Regression</a:t>
          </a:r>
        </a:p>
      </xdr:txBody>
    </xdr:sp>
    <xdr:clientData/>
  </xdr:twoCellAnchor>
  <xdr:twoCellAnchor>
    <xdr:from>
      <xdr:col>9</xdr:col>
      <xdr:colOff>0</xdr:colOff>
      <xdr:row>14</xdr:row>
      <xdr:rowOff>0</xdr:rowOff>
    </xdr:from>
    <xdr:to>
      <xdr:col>16</xdr:col>
      <xdr:colOff>0</xdr:colOff>
      <xdr:row>20</xdr:row>
      <xdr:rowOff>0</xdr:rowOff>
    </xdr:to>
    <xdr:sp macro="" textlink="">
      <xdr:nvSpPr>
        <xdr:cNvPr id="3" name="TextBox 2">
          <a:extLst>
            <a:ext uri="{FF2B5EF4-FFF2-40B4-BE49-F238E27FC236}">
              <a16:creationId xmlns:a16="http://schemas.microsoft.com/office/drawing/2014/main" id="{F8CAF8D9-B94D-4F8D-BE34-FCE914C798D4}"/>
            </a:ext>
            <a:ext uri="{147F2762-F138-4A5C-976F-8EAC2B608ADB}">
              <a16:predDERef xmlns:a16="http://schemas.microsoft.com/office/drawing/2014/main" pred="{3151578D-79F8-4813-9780-EC3D135985AA}"/>
            </a:ext>
          </a:extLst>
        </xdr:cNvPr>
        <xdr:cNvSpPr txBox="1"/>
      </xdr:nvSpPr>
      <xdr:spPr>
        <a:xfrm>
          <a:off x="9110382" y="2667000"/>
          <a:ext cx="8045824" cy="1143000"/>
        </a:xfrm>
        <a:prstGeom prst="rect">
          <a:avLst/>
        </a:prstGeom>
        <a:solidFill>
          <a:schemeClr val="accent5">
            <a:lumMod val="20000"/>
            <a:lumOff val="80000"/>
            <a:alpha val="50000"/>
          </a:schemeClr>
        </a:solidFill>
        <a:ln w="9525" cmpd="sng">
          <a:noFill/>
        </a:ln>
      </xdr:spPr>
      <xdr:txBody>
        <a:bodyPr spcFirstLastPara="0" vertOverflow="clip" horzOverflow="clip" wrap="square" lIns="91440" tIns="45720" rIns="91440" bIns="45720" rtlCol="0" anchor="t">
          <a:noAutofit/>
        </a:bodyPr>
        <a:lstStyle/>
        <a:p>
          <a:r>
            <a:rPr lang="en-ZA" b="1"/>
            <a:t>Discussion of Results</a:t>
          </a:r>
        </a:p>
        <a:p>
          <a:endParaRPr lang="en-ZA" b="1"/>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000000"/>
              </a:solidFill>
              <a:latin typeface="Aptos Narrow" panose="020B0004020202020204" pitchFamily="34" charset="0"/>
            </a:rPr>
            <a:t>Based</a:t>
          </a:r>
          <a:r>
            <a:rPr lang="en-US" sz="1100" b="0" i="0" u="none" strike="noStrike" baseline="0">
              <a:solidFill>
                <a:srgbClr val="000000"/>
              </a:solidFill>
              <a:latin typeface="Aptos Narrow" panose="020B0004020202020204" pitchFamily="34" charset="0"/>
            </a:rPr>
            <a:t> on the results of the 5 K-Fold testing from before, a logistic model was chosen to predict the working status of an 80 month old machine working 7 shifts per week. The results conclude that the machine is </a:t>
          </a:r>
          <a:r>
            <a:rPr lang="en-US" sz="1100" b="1" i="0" u="none" strike="noStrike" baseline="0">
              <a:solidFill>
                <a:srgbClr val="000000"/>
              </a:solidFill>
              <a:latin typeface="Aptos Narrow" panose="020B0004020202020204" pitchFamily="34" charset="0"/>
            </a:rPr>
            <a:t>unlikely to be in working condition</a:t>
          </a:r>
          <a:r>
            <a:rPr lang="en-US" sz="1100" b="0" i="0" u="none" strike="noStrike" baseline="0">
              <a:solidFill>
                <a:srgbClr val="000000"/>
              </a:solidFill>
              <a:latin typeface="Aptos Narrow" panose="020B0004020202020204" pitchFamily="34" charset="0"/>
            </a:rPr>
            <a:t>, with a probability of working </a:t>
          </a:r>
          <a:r>
            <a:rPr lang="en-US" sz="1100" b="1" i="0" u="none" strike="noStrike" baseline="0">
              <a:solidFill>
                <a:srgbClr val="000000"/>
              </a:solidFill>
              <a:latin typeface="Aptos Narrow" panose="020B0004020202020204" pitchFamily="34" charset="0"/>
            </a:rPr>
            <a:t>less than 30%</a:t>
          </a:r>
          <a:r>
            <a:rPr lang="en-US" sz="1100" b="0" i="0" u="none" strike="noStrike" baseline="0">
              <a:solidFill>
                <a:srgbClr val="000000"/>
              </a:solidFill>
              <a:latin typeface="Aptos Narrow" panose="020B0004020202020204" pitchFamily="34" charset="0"/>
            </a:rPr>
            <a:t>,</a:t>
          </a:r>
          <a:r>
            <a:rPr lang="en-US" sz="1100" b="1" i="0" u="none" strike="noStrike" baseline="0">
              <a:solidFill>
                <a:srgbClr val="000000"/>
              </a:solidFill>
              <a:latin typeface="Aptos Narrow" panose="020B0004020202020204" pitchFamily="34" charset="0"/>
            </a:rPr>
            <a:t> </a:t>
          </a:r>
          <a:r>
            <a:rPr lang="en-US" sz="1100" b="0" i="0" u="none" strike="noStrike" baseline="0">
              <a:solidFill>
                <a:srgbClr val="000000"/>
              </a:solidFill>
              <a:latin typeface="Aptos Narrow" panose="020B0004020202020204" pitchFamily="34" charset="0"/>
            </a:rPr>
            <a:t>well below the classification threshold of 50%.</a:t>
          </a:r>
          <a:endParaRPr lang="en-US" sz="1100" b="0" i="0" u="none" strike="noStrike">
            <a:solidFill>
              <a:srgbClr val="000000"/>
            </a:solidFill>
            <a:latin typeface="Aptos Narrow" panose="020B00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4</xdr:row>
      <xdr:rowOff>0</xdr:rowOff>
    </xdr:from>
    <xdr:to>
      <xdr:col>14</xdr:col>
      <xdr:colOff>0</xdr:colOff>
      <xdr:row>21</xdr:row>
      <xdr:rowOff>0</xdr:rowOff>
    </xdr:to>
    <xdr:graphicFrame macro="">
      <xdr:nvGraphicFramePr>
        <xdr:cNvPr id="2" name="Chart 1">
          <a:extLst>
            <a:ext uri="{FF2B5EF4-FFF2-40B4-BE49-F238E27FC236}">
              <a16:creationId xmlns:a16="http://schemas.microsoft.com/office/drawing/2014/main" id="{EEE7436D-0B8B-4493-8635-E03DEEE25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4</xdr:row>
      <xdr:rowOff>0</xdr:rowOff>
    </xdr:from>
    <xdr:ext cx="4238625" cy="381000"/>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D256AA2B-9250-403A-BB6D-2EFAF1050F99}"/>
                </a:ext>
              </a:extLst>
            </xdr:cNvPr>
            <xdr:cNvSpPr txBox="1"/>
          </xdr:nvSpPr>
          <xdr:spPr>
            <a:xfrm>
              <a:off x="0" y="762000"/>
              <a:ext cx="4238625" cy="381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𝐷𝑖𝑠𝑡𝑎𝑛𝑐𝑒</m:t>
                    </m:r>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sSup>
                          <m:sSupPr>
                            <m:ctrlPr>
                              <a:rPr lang="en-US" sz="1100" b="0" i="1">
                                <a:latin typeface="Cambria Math" panose="02040503050406030204" pitchFamily="18" charset="0"/>
                              </a:rPr>
                            </m:ctrlPr>
                          </m:sSupPr>
                          <m:e>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rad>
                  </m:oMath>
                </m:oMathPara>
              </a14:m>
              <a:endParaRPr lang="en-ZA" sz="1100"/>
            </a:p>
          </xdr:txBody>
        </xdr:sp>
      </mc:Choice>
      <mc:Fallback>
        <xdr:sp macro="" textlink="">
          <xdr:nvSpPr>
            <xdr:cNvPr id="3" name="TextBox 2">
              <a:extLst>
                <a:ext uri="{FF2B5EF4-FFF2-40B4-BE49-F238E27FC236}">
                  <a16:creationId xmlns:a16="http://schemas.microsoft.com/office/drawing/2014/main" id="{D256AA2B-9250-403A-BB6D-2EFAF1050F99}"/>
                </a:ext>
              </a:extLst>
            </xdr:cNvPr>
            <xdr:cNvSpPr txBox="1"/>
          </xdr:nvSpPr>
          <xdr:spPr>
            <a:xfrm>
              <a:off x="0" y="762000"/>
              <a:ext cx="4238625" cy="381000"/>
            </a:xfrm>
            <a:prstGeom prst="rect">
              <a:avLst/>
            </a:prstGeom>
            <a:solidFill>
              <a:schemeClr val="tx2">
                <a:lumMod val="10000"/>
                <a:lumOff val="90000"/>
                <a:alpha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panose="02040503050406030204" pitchFamily="18" charset="0"/>
                </a:rPr>
                <a:t>𝐷𝑖𝑠𝑡𝑎𝑛𝑐𝑒= √(〖(𝑥_2−𝑥_1)〗^2+</a:t>
              </a:r>
              <a:r>
                <a:rPr lang="en-US" sz="1100" b="0" i="0">
                  <a:solidFill>
                    <a:schemeClr val="tx1"/>
                  </a:solidFill>
                  <a:effectLst/>
                  <a:latin typeface="Cambria Math" panose="02040503050406030204" pitchFamily="18" charset="0"/>
                  <a:ea typeface="+mn-ea"/>
                  <a:cs typeface="+mn-cs"/>
                </a:rPr>
                <a:t>〖(𝑦_2−𝑦_1)〗^2 )</a:t>
              </a:r>
              <a:endParaRPr lang="en-ZA" sz="1100"/>
            </a:p>
          </xdr:txBody>
        </xdr:sp>
      </mc:Fallback>
    </mc:AlternateContent>
    <xdr:clientData/>
  </xdr:oneCellAnchor>
  <xdr:twoCellAnchor>
    <xdr:from>
      <xdr:col>0</xdr:col>
      <xdr:colOff>0</xdr:colOff>
      <xdr:row>0</xdr:row>
      <xdr:rowOff>0</xdr:rowOff>
    </xdr:from>
    <xdr:to>
      <xdr:col>14</xdr:col>
      <xdr:colOff>0</xdr:colOff>
      <xdr:row>2</xdr:row>
      <xdr:rowOff>0</xdr:rowOff>
    </xdr:to>
    <xdr:sp macro="" textlink="">
      <xdr:nvSpPr>
        <xdr:cNvPr id="4" name="TextBox 3">
          <a:extLst>
            <a:ext uri="{FF2B5EF4-FFF2-40B4-BE49-F238E27FC236}">
              <a16:creationId xmlns:a16="http://schemas.microsoft.com/office/drawing/2014/main" id="{178ACDFB-C257-4DA7-90BD-9DF27FF78567}"/>
            </a:ext>
          </a:extLst>
        </xdr:cNvPr>
        <xdr:cNvSpPr txBox="1"/>
      </xdr:nvSpPr>
      <xdr:spPr>
        <a:xfrm>
          <a:off x="0" y="0"/>
          <a:ext cx="9963150" cy="381000"/>
        </a:xfrm>
        <a:prstGeom prst="rect">
          <a:avLst/>
        </a:prstGeom>
        <a:solidFill>
          <a:schemeClr val="tx2">
            <a:lumMod val="10000"/>
            <a:lumOff val="90000"/>
            <a:alpha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600" b="1" i="0"/>
            <a:t>K-Nearest Neighbors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d34d5888c32b792/Documents(1)/College/S1/SMAA8411/Final%20Submission/SMAA8411%20Assignment%201%20Q2%20and%20Q3%20-%20ST10083511.xlsx" TargetMode="External"/><Relationship Id="rId1" Type="http://schemas.openxmlformats.org/officeDocument/2006/relationships/externalLinkPath" Target="/dd34d5888c32b792/Documents(1)/College/S1/SMAA8411/Final%20Submission/SMAA8411%20Assignment%201%20Q2%20and%20Q3%20-%20ST1008351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dd34d5888c32b792/Documents(1)/College/S1/SMAA8411/Final%20Submission/Assignment%202/SMAA8411%20Assignment%202%20-%20ST10083511.xlsx" TargetMode="External"/><Relationship Id="rId1" Type="http://schemas.openxmlformats.org/officeDocument/2006/relationships/externalLinkPath" Target="/dd34d5888c32b792/Documents(1)/College/S1/SMAA8411/Final%20Submission/Assignment%202/SMAA8411%20Assignment%202%20-%20ST100835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2"/>
      <sheetName val="Q3.1 Before Solver"/>
      <sheetName val="Q3.1"/>
      <sheetName val="Q3.2 and Q3.3"/>
      <sheetName val="Q3.1 Before Solver (2)"/>
      <sheetName val="Q3.1 Before Solver (3)"/>
    </sheetNames>
    <sheetDataSet>
      <sheetData sheetId="0" refreshError="1"/>
      <sheetData sheetId="1" refreshError="1"/>
      <sheetData sheetId="2">
        <row r="2">
          <cell r="K2">
            <v>1</v>
          </cell>
          <cell r="V2">
            <v>0.90269318110623198</v>
          </cell>
          <cell r="Y2">
            <v>0.90269318110623198</v>
          </cell>
          <cell r="Z2" t="e">
            <v>#N/A</v>
          </cell>
        </row>
        <row r="3">
          <cell r="K3">
            <v>1</v>
          </cell>
          <cell r="V3">
            <v>0.7481689249195127</v>
          </cell>
          <cell r="Y3">
            <v>0.7481689249195127</v>
          </cell>
          <cell r="Z3" t="e">
            <v>#N/A</v>
          </cell>
        </row>
        <row r="4">
          <cell r="K4">
            <v>1</v>
          </cell>
          <cell r="V4">
            <v>0.99996350951100532</v>
          </cell>
          <cell r="Y4">
            <v>0.99996350951100532</v>
          </cell>
          <cell r="Z4" t="e">
            <v>#N/A</v>
          </cell>
        </row>
        <row r="5">
          <cell r="K5">
            <v>0</v>
          </cell>
          <cell r="V5">
            <v>1.394607773481246E-2</v>
          </cell>
          <cell r="Y5">
            <v>1.394607773481246E-2</v>
          </cell>
          <cell r="Z5" t="e">
            <v>#N/A</v>
          </cell>
        </row>
        <row r="6">
          <cell r="K6">
            <v>0</v>
          </cell>
          <cell r="V6">
            <v>0.58160704135338637</v>
          </cell>
          <cell r="Y6" t="e">
            <v>#N/A</v>
          </cell>
          <cell r="Z6">
            <v>0.58160704135338637</v>
          </cell>
        </row>
        <row r="7">
          <cell r="K7">
            <v>0</v>
          </cell>
          <cell r="V7">
            <v>0.36228256807863751</v>
          </cell>
          <cell r="Y7">
            <v>0.36228256807863751</v>
          </cell>
          <cell r="Z7" t="e">
            <v>#N/A</v>
          </cell>
        </row>
        <row r="8">
          <cell r="K8">
            <v>1</v>
          </cell>
          <cell r="V8">
            <v>0.99996026953265993</v>
          </cell>
          <cell r="Y8">
            <v>0.99996026953265993</v>
          </cell>
          <cell r="Z8" t="e">
            <v>#N/A</v>
          </cell>
        </row>
        <row r="9">
          <cell r="K9">
            <v>1</v>
          </cell>
          <cell r="V9">
            <v>0.99999981952900163</v>
          </cell>
          <cell r="Y9">
            <v>0.99999981952900163</v>
          </cell>
          <cell r="Z9" t="e">
            <v>#N/A</v>
          </cell>
        </row>
        <row r="10">
          <cell r="K10">
            <v>0</v>
          </cell>
          <cell r="V10">
            <v>0.10840479328057656</v>
          </cell>
          <cell r="Y10">
            <v>0.10840479328057656</v>
          </cell>
          <cell r="Z10" t="e">
            <v>#N/A</v>
          </cell>
        </row>
        <row r="11">
          <cell r="K11">
            <v>0</v>
          </cell>
          <cell r="V11">
            <v>5.9588724966714637E-5</v>
          </cell>
          <cell r="Y11">
            <v>5.9588724966714637E-5</v>
          </cell>
          <cell r="Z11" t="e">
            <v>#N/A</v>
          </cell>
        </row>
        <row r="12">
          <cell r="K12">
            <v>0</v>
          </cell>
          <cell r="V12">
            <v>2.9797013808813985E-2</v>
          </cell>
          <cell r="Y12">
            <v>2.9797013808813985E-2</v>
          </cell>
          <cell r="Z12" t="e">
            <v>#N/A</v>
          </cell>
        </row>
        <row r="13">
          <cell r="K13">
            <v>0</v>
          </cell>
          <cell r="V13">
            <v>0.14094730056751378</v>
          </cell>
          <cell r="Y13">
            <v>0.14094730056751378</v>
          </cell>
          <cell r="Z13" t="e">
            <v>#N/A</v>
          </cell>
        </row>
        <row r="14">
          <cell r="K14">
            <v>1</v>
          </cell>
          <cell r="V14">
            <v>0.99986858884243357</v>
          </cell>
          <cell r="Y14">
            <v>0.99986858884243357</v>
          </cell>
          <cell r="Z14" t="e">
            <v>#N/A</v>
          </cell>
        </row>
        <row r="15">
          <cell r="K15">
            <v>1</v>
          </cell>
          <cell r="V15">
            <v>5.2785111716030793E-2</v>
          </cell>
          <cell r="Y15" t="e">
            <v>#N/A</v>
          </cell>
          <cell r="Z15">
            <v>5.2785111716030793E-2</v>
          </cell>
        </row>
        <row r="16">
          <cell r="K16">
            <v>0</v>
          </cell>
          <cell r="V16">
            <v>0.35885668459073977</v>
          </cell>
          <cell r="Y16">
            <v>0.35885668459073977</v>
          </cell>
          <cell r="Z16" t="e">
            <v>#N/A</v>
          </cell>
        </row>
        <row r="17">
          <cell r="K17">
            <v>0</v>
          </cell>
          <cell r="V17">
            <v>0.12064193479497841</v>
          </cell>
          <cell r="Y17">
            <v>0.12064193479497841</v>
          </cell>
          <cell r="Z17" t="e">
            <v>#N/A</v>
          </cell>
        </row>
        <row r="18">
          <cell r="K18">
            <v>0</v>
          </cell>
          <cell r="V18">
            <v>7.8388741412935639E-4</v>
          </cell>
          <cell r="Y18">
            <v>7.8388741412935639E-4</v>
          </cell>
          <cell r="Z18" t="e">
            <v>#N/A</v>
          </cell>
        </row>
        <row r="19">
          <cell r="K19">
            <v>1</v>
          </cell>
          <cell r="V19">
            <v>0.19677688272329688</v>
          </cell>
          <cell r="Y19" t="e">
            <v>#N/A</v>
          </cell>
          <cell r="Z19">
            <v>0.19677688272329688</v>
          </cell>
        </row>
        <row r="20">
          <cell r="K20">
            <v>1</v>
          </cell>
          <cell r="V20">
            <v>0.99999988501655712</v>
          </cell>
          <cell r="Y20">
            <v>0.99999988501655712</v>
          </cell>
          <cell r="Z20" t="e">
            <v>#N/A</v>
          </cell>
        </row>
        <row r="21">
          <cell r="K21">
            <v>1</v>
          </cell>
          <cell r="V21">
            <v>0.99995078389954672</v>
          </cell>
          <cell r="Y21">
            <v>0.99995078389954672</v>
          </cell>
          <cell r="Z21" t="e">
            <v>#N/A</v>
          </cell>
        </row>
        <row r="22">
          <cell r="K22">
            <v>0</v>
          </cell>
          <cell r="V22">
            <v>5.2641565023534363E-2</v>
          </cell>
          <cell r="Y22">
            <v>5.2641565023534363E-2</v>
          </cell>
          <cell r="Z22" t="e">
            <v>#N/A</v>
          </cell>
        </row>
        <row r="23">
          <cell r="K23">
            <v>1</v>
          </cell>
          <cell r="V23">
            <v>0.85662096443248759</v>
          </cell>
          <cell r="Y23">
            <v>0.85662096443248759</v>
          </cell>
          <cell r="Z23" t="e">
            <v>#N/A</v>
          </cell>
        </row>
        <row r="24">
          <cell r="K24">
            <v>0</v>
          </cell>
          <cell r="V24">
            <v>0.12596141441190362</v>
          </cell>
          <cell r="Y24">
            <v>0.12596141441190362</v>
          </cell>
          <cell r="Z24" t="e">
            <v>#N/A</v>
          </cell>
        </row>
        <row r="25">
          <cell r="K25">
            <v>0</v>
          </cell>
          <cell r="V25">
            <v>1.7683413473678966E-2</v>
          </cell>
          <cell r="Y25">
            <v>1.7683413473678966E-2</v>
          </cell>
          <cell r="Z25" t="e">
            <v>#N/A</v>
          </cell>
        </row>
        <row r="26">
          <cell r="K26">
            <v>1</v>
          </cell>
          <cell r="V26">
            <v>0.24627702428759438</v>
          </cell>
          <cell r="Y26" t="e">
            <v>#N/A</v>
          </cell>
          <cell r="Z26">
            <v>0.24627702428759438</v>
          </cell>
        </row>
        <row r="27">
          <cell r="K27">
            <v>0</v>
          </cell>
          <cell r="V27">
            <v>4.6669193489941297E-4</v>
          </cell>
          <cell r="Y27">
            <v>4.6669193489941297E-4</v>
          </cell>
          <cell r="Z27" t="e">
            <v>#N/A</v>
          </cell>
        </row>
        <row r="28">
          <cell r="K28">
            <v>0</v>
          </cell>
          <cell r="V28">
            <v>0.1512417686687656</v>
          </cell>
          <cell r="Y28">
            <v>0.1512417686687656</v>
          </cell>
          <cell r="Z28" t="e">
            <v>#N/A</v>
          </cell>
        </row>
        <row r="29">
          <cell r="K29">
            <v>1</v>
          </cell>
          <cell r="V29">
            <v>0.99995048876931936</v>
          </cell>
          <cell r="Y29">
            <v>0.99995048876931936</v>
          </cell>
          <cell r="Z29" t="e">
            <v>#N/A</v>
          </cell>
        </row>
        <row r="30">
          <cell r="K30">
            <v>0</v>
          </cell>
          <cell r="V30">
            <v>2.8434424250323422E-2</v>
          </cell>
          <cell r="Y30">
            <v>2.8434424250323422E-2</v>
          </cell>
          <cell r="Z30" t="e">
            <v>#N/A</v>
          </cell>
        </row>
        <row r="31">
          <cell r="K31">
            <v>0</v>
          </cell>
          <cell r="V31">
            <v>0.27640263940960624</v>
          </cell>
          <cell r="Y31">
            <v>0.27640263940960624</v>
          </cell>
          <cell r="Z31" t="e">
            <v>#N/A</v>
          </cell>
        </row>
        <row r="32">
          <cell r="K32">
            <v>1</v>
          </cell>
          <cell r="V32">
            <v>0.8137145849089541</v>
          </cell>
          <cell r="Y32">
            <v>0.8137145849089541</v>
          </cell>
          <cell r="Z32" t="e">
            <v>#N/A</v>
          </cell>
        </row>
        <row r="33">
          <cell r="K33">
            <v>0</v>
          </cell>
          <cell r="V33">
            <v>0.58716691142989896</v>
          </cell>
          <cell r="Y33" t="e">
            <v>#N/A</v>
          </cell>
          <cell r="Z33">
            <v>0.58716691142989896</v>
          </cell>
        </row>
        <row r="34">
          <cell r="K34">
            <v>0</v>
          </cell>
          <cell r="V34">
            <v>8.3671217535680686E-2</v>
          </cell>
          <cell r="Y34">
            <v>8.3671217535680686E-2</v>
          </cell>
          <cell r="Z34" t="e">
            <v>#N/A</v>
          </cell>
        </row>
        <row r="35">
          <cell r="K35">
            <v>1</v>
          </cell>
          <cell r="V35">
            <v>0.99999974660001423</v>
          </cell>
          <cell r="Y35">
            <v>0.99999974660001423</v>
          </cell>
          <cell r="Z35" t="e">
            <v>#N/A</v>
          </cell>
        </row>
        <row r="36">
          <cell r="K36">
            <v>0</v>
          </cell>
          <cell r="V36">
            <v>0.11882665636064581</v>
          </cell>
          <cell r="Y36">
            <v>0.11882665636064581</v>
          </cell>
          <cell r="Z36" t="e">
            <v>#N/A</v>
          </cell>
        </row>
        <row r="37">
          <cell r="K37">
            <v>0</v>
          </cell>
          <cell r="V37">
            <v>7.0884644343318466E-4</v>
          </cell>
          <cell r="Y37">
            <v>7.0884644343318466E-4</v>
          </cell>
          <cell r="Z37" t="e">
            <v>#N/A</v>
          </cell>
        </row>
        <row r="38">
          <cell r="K38">
            <v>0</v>
          </cell>
          <cell r="V38">
            <v>0.37641015624142371</v>
          </cell>
          <cell r="Y38">
            <v>0.37641015624142371</v>
          </cell>
          <cell r="Z38" t="e">
            <v>#N/A</v>
          </cell>
        </row>
        <row r="39">
          <cell r="K39">
            <v>1</v>
          </cell>
          <cell r="V39">
            <v>0.99995819875309189</v>
          </cell>
          <cell r="Y39">
            <v>0.99995819875309189</v>
          </cell>
          <cell r="Z39" t="e">
            <v>#N/A</v>
          </cell>
        </row>
        <row r="40">
          <cell r="K40">
            <v>0</v>
          </cell>
          <cell r="V40">
            <v>6.9244035285337208E-2</v>
          </cell>
          <cell r="Y40">
            <v>6.9244035285337208E-2</v>
          </cell>
          <cell r="Z40" t="e">
            <v>#N/A</v>
          </cell>
        </row>
        <row r="41">
          <cell r="K41">
            <v>1</v>
          </cell>
          <cell r="V41">
            <v>0.82238653286934171</v>
          </cell>
          <cell r="Y41">
            <v>0.82238653286934171</v>
          </cell>
          <cell r="Z41" t="e">
            <v>#N/A</v>
          </cell>
        </row>
        <row r="42">
          <cell r="K42">
            <v>0</v>
          </cell>
          <cell r="V42">
            <v>3.6458233551261966E-2</v>
          </cell>
          <cell r="Y42">
            <v>3.6458233551261966E-2</v>
          </cell>
          <cell r="Z42" t="e">
            <v>#N/A</v>
          </cell>
        </row>
        <row r="43">
          <cell r="K43">
            <v>1</v>
          </cell>
          <cell r="V43">
            <v>0.99997393500087317</v>
          </cell>
          <cell r="Y43">
            <v>0.99997393500087317</v>
          </cell>
          <cell r="Z43" t="e">
            <v>#N/A</v>
          </cell>
        </row>
        <row r="44">
          <cell r="K44">
            <v>0</v>
          </cell>
          <cell r="V44">
            <v>0.39835885309327573</v>
          </cell>
          <cell r="Y44">
            <v>0.39835885309327573</v>
          </cell>
          <cell r="Z44" t="e">
            <v>#N/A</v>
          </cell>
        </row>
        <row r="45">
          <cell r="K45">
            <v>0</v>
          </cell>
          <cell r="V45">
            <v>2.3171246178688737E-4</v>
          </cell>
          <cell r="Y45">
            <v>2.3171246178688737E-4</v>
          </cell>
          <cell r="Z45" t="e">
            <v>#N/A</v>
          </cell>
        </row>
        <row r="46">
          <cell r="K46">
            <v>0</v>
          </cell>
          <cell r="V46">
            <v>0.27074247445210492</v>
          </cell>
          <cell r="Y46">
            <v>0.27074247445210492</v>
          </cell>
          <cell r="Z46" t="e">
            <v>#N/A</v>
          </cell>
        </row>
        <row r="47">
          <cell r="K47">
            <v>0</v>
          </cell>
          <cell r="V47">
            <v>0.29900356780122883</v>
          </cell>
          <cell r="Y47">
            <v>0.29900356780122883</v>
          </cell>
          <cell r="Z47" t="e">
            <v>#N/A</v>
          </cell>
        </row>
        <row r="48">
          <cell r="K48">
            <v>1</v>
          </cell>
          <cell r="V48">
            <v>0.99965178166891133</v>
          </cell>
          <cell r="Y48">
            <v>0.99965178166891133</v>
          </cell>
          <cell r="Z48" t="e">
            <v>#N/A</v>
          </cell>
        </row>
        <row r="49">
          <cell r="K49">
            <v>0</v>
          </cell>
          <cell r="V49">
            <v>0.28717472019622931</v>
          </cell>
          <cell r="Y49">
            <v>0.28717472019622931</v>
          </cell>
          <cell r="Z49" t="e">
            <v>#N/A</v>
          </cell>
        </row>
        <row r="50">
          <cell r="K50">
            <v>1</v>
          </cell>
          <cell r="V50">
            <v>0.99992588180379471</v>
          </cell>
          <cell r="Y50">
            <v>0.99992588180379471</v>
          </cell>
          <cell r="Z50" t="e">
            <v>#N/A</v>
          </cell>
        </row>
        <row r="51">
          <cell r="K51">
            <v>1</v>
          </cell>
          <cell r="V51">
            <v>0.43341743724315956</v>
          </cell>
          <cell r="Y51" t="e">
            <v>#N/A</v>
          </cell>
          <cell r="Z51">
            <v>0.43341743724315956</v>
          </cell>
        </row>
        <row r="52">
          <cell r="K52">
            <v>0</v>
          </cell>
          <cell r="V52">
            <v>5.0605048753118791E-4</v>
          </cell>
          <cell r="Y52">
            <v>5.0605048753118791E-4</v>
          </cell>
          <cell r="Z52" t="e">
            <v>#N/A</v>
          </cell>
        </row>
        <row r="53">
          <cell r="K53">
            <v>0</v>
          </cell>
          <cell r="V53">
            <v>0.36966050285052882</v>
          </cell>
          <cell r="Y53">
            <v>0.36966050285052882</v>
          </cell>
          <cell r="Z53" t="e">
            <v>#N/A</v>
          </cell>
        </row>
        <row r="54">
          <cell r="K54">
            <v>0</v>
          </cell>
          <cell r="V54">
            <v>0.3098811566333512</v>
          </cell>
          <cell r="Y54">
            <v>0.3098811566333512</v>
          </cell>
          <cell r="Z54" t="e">
            <v>#N/A</v>
          </cell>
        </row>
        <row r="55">
          <cell r="K55">
            <v>0</v>
          </cell>
          <cell r="V55">
            <v>1.8379524021123052E-2</v>
          </cell>
          <cell r="Y55">
            <v>1.8379524021123052E-2</v>
          </cell>
          <cell r="Z55" t="e">
            <v>#N/A</v>
          </cell>
        </row>
        <row r="56">
          <cell r="K56">
            <v>1</v>
          </cell>
          <cell r="V56">
            <v>0.45185771427397231</v>
          </cell>
          <cell r="Y56" t="e">
            <v>#N/A</v>
          </cell>
          <cell r="Z56">
            <v>0.45185771427397231</v>
          </cell>
        </row>
        <row r="57">
          <cell r="K57">
            <v>1</v>
          </cell>
          <cell r="V57">
            <v>0.66848207705563811</v>
          </cell>
          <cell r="Y57">
            <v>0.66848207705563811</v>
          </cell>
          <cell r="Z57" t="e">
            <v>#N/A</v>
          </cell>
        </row>
        <row r="58">
          <cell r="K58">
            <v>0</v>
          </cell>
          <cell r="V58">
            <v>0.38444458826881212</v>
          </cell>
          <cell r="Y58">
            <v>0.38444458826881212</v>
          </cell>
          <cell r="Z58" t="e">
            <v>#N/A</v>
          </cell>
        </row>
        <row r="59">
          <cell r="K59">
            <v>0</v>
          </cell>
          <cell r="V59">
            <v>0.27862196565757225</v>
          </cell>
          <cell r="Y59">
            <v>0.27862196565757225</v>
          </cell>
          <cell r="Z59" t="e">
            <v>#N/A</v>
          </cell>
        </row>
        <row r="60">
          <cell r="K60">
            <v>0</v>
          </cell>
          <cell r="V60">
            <v>0.13057646408905427</v>
          </cell>
          <cell r="Y60">
            <v>0.13057646408905427</v>
          </cell>
          <cell r="Z60" t="e">
            <v>#N/A</v>
          </cell>
        </row>
        <row r="61">
          <cell r="K61">
            <v>1</v>
          </cell>
          <cell r="V61">
            <v>0.99995187086612991</v>
          </cell>
          <cell r="Y61">
            <v>0.99995187086612991</v>
          </cell>
          <cell r="Z61" t="e">
            <v>#N/A</v>
          </cell>
        </row>
        <row r="62">
          <cell r="K62">
            <v>1</v>
          </cell>
          <cell r="V62">
            <v>0.93454703670139261</v>
          </cell>
          <cell r="Y62">
            <v>0.93454703670139261</v>
          </cell>
          <cell r="Z62" t="e">
            <v>#N/A</v>
          </cell>
        </row>
        <row r="63">
          <cell r="K63">
            <v>1</v>
          </cell>
          <cell r="V63">
            <v>0.14780868533844671</v>
          </cell>
          <cell r="Y63" t="e">
            <v>#N/A</v>
          </cell>
          <cell r="Z63">
            <v>0.14780868533844671</v>
          </cell>
        </row>
        <row r="64">
          <cell r="K64">
            <v>1</v>
          </cell>
          <cell r="V64">
            <v>0.99999982747146798</v>
          </cell>
          <cell r="Y64">
            <v>0.99999982747146798</v>
          </cell>
          <cell r="Z64" t="e">
            <v>#N/A</v>
          </cell>
        </row>
        <row r="65">
          <cell r="K65">
            <v>0</v>
          </cell>
          <cell r="V65">
            <v>2.0182306606839014E-2</v>
          </cell>
          <cell r="Y65">
            <v>2.0182306606839014E-2</v>
          </cell>
          <cell r="Z65" t="e">
            <v>#N/A</v>
          </cell>
        </row>
        <row r="66">
          <cell r="K66">
            <v>0</v>
          </cell>
          <cell r="V66">
            <v>1.2622124456829317E-3</v>
          </cell>
          <cell r="Y66">
            <v>1.2622124456829317E-3</v>
          </cell>
          <cell r="Z66" t="e">
            <v>#N/A</v>
          </cell>
        </row>
        <row r="67">
          <cell r="K67">
            <v>1</v>
          </cell>
          <cell r="V67">
            <v>0.13764638481218885</v>
          </cell>
          <cell r="Y67" t="e">
            <v>#N/A</v>
          </cell>
          <cell r="Z67">
            <v>0.13764638481218885</v>
          </cell>
        </row>
        <row r="68">
          <cell r="K68">
            <v>0</v>
          </cell>
          <cell r="V68">
            <v>0.45057510572769832</v>
          </cell>
          <cell r="Y68">
            <v>0.45057510572769832</v>
          </cell>
          <cell r="Z68" t="e">
            <v>#N/A</v>
          </cell>
        </row>
        <row r="69">
          <cell r="K69">
            <v>1</v>
          </cell>
          <cell r="V69">
            <v>0.99998606213530528</v>
          </cell>
          <cell r="Y69">
            <v>0.99998606213530528</v>
          </cell>
          <cell r="Z69" t="e">
            <v>#N/A</v>
          </cell>
        </row>
        <row r="70">
          <cell r="K70">
            <v>1</v>
          </cell>
          <cell r="V70">
            <v>0.59476737069157326</v>
          </cell>
          <cell r="Y70">
            <v>0.59476737069157326</v>
          </cell>
          <cell r="Z70" t="e">
            <v>#N/A</v>
          </cell>
        </row>
        <row r="71">
          <cell r="K71">
            <v>1</v>
          </cell>
          <cell r="V71">
            <v>0.8210057120361347</v>
          </cell>
          <cell r="Y71">
            <v>0.8210057120361347</v>
          </cell>
          <cell r="Z71" t="e">
            <v>#N/A</v>
          </cell>
        </row>
        <row r="72">
          <cell r="K72">
            <v>1</v>
          </cell>
          <cell r="V72">
            <v>0.99999504963121333</v>
          </cell>
          <cell r="Y72">
            <v>0.99999504963121333</v>
          </cell>
          <cell r="Z72" t="e">
            <v>#N/A</v>
          </cell>
        </row>
        <row r="73">
          <cell r="K73">
            <v>0</v>
          </cell>
          <cell r="V73">
            <v>0.53398343455152819</v>
          </cell>
          <cell r="Y73" t="e">
            <v>#N/A</v>
          </cell>
          <cell r="Z73">
            <v>0.53398343455152819</v>
          </cell>
        </row>
        <row r="74">
          <cell r="K74">
            <v>1</v>
          </cell>
          <cell r="V74">
            <v>0.8777031384335634</v>
          </cell>
          <cell r="Y74">
            <v>0.8777031384335634</v>
          </cell>
          <cell r="Z74" t="e">
            <v>#N/A</v>
          </cell>
        </row>
        <row r="75">
          <cell r="K75">
            <v>0</v>
          </cell>
          <cell r="V75">
            <v>0.64479355943243066</v>
          </cell>
          <cell r="Y75" t="e">
            <v>#N/A</v>
          </cell>
          <cell r="Z75">
            <v>0.64479355943243066</v>
          </cell>
        </row>
        <row r="76">
          <cell r="K76">
            <v>1</v>
          </cell>
          <cell r="V76">
            <v>0.99998010026683126</v>
          </cell>
          <cell r="Y76">
            <v>0.99998010026683126</v>
          </cell>
          <cell r="Z76" t="e">
            <v>#N/A</v>
          </cell>
        </row>
        <row r="77">
          <cell r="K77">
            <v>0</v>
          </cell>
          <cell r="V77">
            <v>2.6953834368364214E-2</v>
          </cell>
          <cell r="Y77">
            <v>2.6953834368364214E-2</v>
          </cell>
          <cell r="Z77" t="e">
            <v>#N/A</v>
          </cell>
        </row>
        <row r="78">
          <cell r="K78">
            <v>1</v>
          </cell>
          <cell r="V78">
            <v>0.80311978766925129</v>
          </cell>
          <cell r="Y78">
            <v>0.80311978766925129</v>
          </cell>
          <cell r="Z78" t="e">
            <v>#N/A</v>
          </cell>
        </row>
        <row r="79">
          <cell r="K79">
            <v>0</v>
          </cell>
          <cell r="V79">
            <v>0.34703204200779997</v>
          </cell>
          <cell r="Y79">
            <v>0.34703204200779997</v>
          </cell>
          <cell r="Z79" t="e">
            <v>#N/A</v>
          </cell>
        </row>
        <row r="80">
          <cell r="K80">
            <v>0</v>
          </cell>
          <cell r="V80">
            <v>8.7538905004708456E-2</v>
          </cell>
          <cell r="Y80">
            <v>8.7538905004708456E-2</v>
          </cell>
          <cell r="Z80" t="e">
            <v>#N/A</v>
          </cell>
        </row>
        <row r="81">
          <cell r="K81">
            <v>0</v>
          </cell>
          <cell r="V81">
            <v>0.19670406308316299</v>
          </cell>
          <cell r="Y81">
            <v>0.19670406308316299</v>
          </cell>
          <cell r="Z81" t="e">
            <v>#N/A</v>
          </cell>
        </row>
        <row r="82">
          <cell r="K82">
            <v>0</v>
          </cell>
          <cell r="V82">
            <v>0.69924732026186542</v>
          </cell>
          <cell r="Y82" t="e">
            <v>#N/A</v>
          </cell>
          <cell r="Z82">
            <v>0.69924732026186542</v>
          </cell>
        </row>
        <row r="83">
          <cell r="K83">
            <v>1</v>
          </cell>
          <cell r="V83">
            <v>0.999799153647698</v>
          </cell>
          <cell r="Y83">
            <v>0.999799153647698</v>
          </cell>
          <cell r="Z83" t="e">
            <v>#N/A</v>
          </cell>
        </row>
        <row r="84">
          <cell r="K84">
            <v>1</v>
          </cell>
          <cell r="V84">
            <v>0.99994860345569803</v>
          </cell>
          <cell r="Y84">
            <v>0.99994860345569803</v>
          </cell>
          <cell r="Z84" t="e">
            <v>#N/A</v>
          </cell>
        </row>
        <row r="85">
          <cell r="K85">
            <v>0</v>
          </cell>
          <cell r="V85">
            <v>8.1275430232534819E-4</v>
          </cell>
          <cell r="Y85">
            <v>8.1275430232534819E-4</v>
          </cell>
          <cell r="Z85" t="e">
            <v>#N/A</v>
          </cell>
        </row>
        <row r="86">
          <cell r="K86">
            <v>1</v>
          </cell>
          <cell r="V86">
            <v>0.58045421096182825</v>
          </cell>
          <cell r="Y86">
            <v>0.58045421096182825</v>
          </cell>
          <cell r="Z86" t="e">
            <v>#N/A</v>
          </cell>
        </row>
        <row r="87">
          <cell r="K87">
            <v>0</v>
          </cell>
          <cell r="V87">
            <v>2.285078253203069E-2</v>
          </cell>
          <cell r="Y87">
            <v>2.285078253203069E-2</v>
          </cell>
          <cell r="Z87" t="e">
            <v>#N/A</v>
          </cell>
        </row>
        <row r="88">
          <cell r="K88">
            <v>1</v>
          </cell>
          <cell r="V88">
            <v>0.87062913203459713</v>
          </cell>
          <cell r="Y88">
            <v>0.87062913203459713</v>
          </cell>
          <cell r="Z88" t="e">
            <v>#N/A</v>
          </cell>
        </row>
        <row r="89">
          <cell r="K89">
            <v>1</v>
          </cell>
          <cell r="V89">
            <v>0.99995808876696346</v>
          </cell>
          <cell r="Y89">
            <v>0.99995808876696346</v>
          </cell>
          <cell r="Z89" t="e">
            <v>#N/A</v>
          </cell>
        </row>
        <row r="90">
          <cell r="K90">
            <v>0</v>
          </cell>
          <cell r="V90">
            <v>0.48443070224277218</v>
          </cell>
          <cell r="Y90">
            <v>0.48443070224277218</v>
          </cell>
          <cell r="Z90" t="e">
            <v>#N/A</v>
          </cell>
        </row>
        <row r="91">
          <cell r="K91">
            <v>0</v>
          </cell>
          <cell r="V91">
            <v>3.5713779691709538E-2</v>
          </cell>
          <cell r="Y91">
            <v>3.5713779691709538E-2</v>
          </cell>
          <cell r="Z91" t="e">
            <v>#N/A</v>
          </cell>
        </row>
        <row r="92">
          <cell r="K92">
            <v>0</v>
          </cell>
          <cell r="V92">
            <v>1.8605485482179843E-2</v>
          </cell>
          <cell r="Y92">
            <v>1.8605485482179843E-2</v>
          </cell>
          <cell r="Z92" t="e">
            <v>#N/A</v>
          </cell>
        </row>
        <row r="93">
          <cell r="K93">
            <v>0</v>
          </cell>
          <cell r="V93">
            <v>1.2140256473584274E-3</v>
          </cell>
          <cell r="Y93">
            <v>1.2140256473584274E-3</v>
          </cell>
          <cell r="Z93" t="e">
            <v>#N/A</v>
          </cell>
        </row>
        <row r="94">
          <cell r="K94">
            <v>1</v>
          </cell>
          <cell r="V94">
            <v>0.99999983459201292</v>
          </cell>
          <cell r="Y94">
            <v>0.99999983459201292</v>
          </cell>
          <cell r="Z94" t="e">
            <v>#N/A</v>
          </cell>
        </row>
        <row r="95">
          <cell r="K95">
            <v>0</v>
          </cell>
          <cell r="V95">
            <v>0.16238531645298349</v>
          </cell>
          <cell r="Y95">
            <v>0.16238531645298349</v>
          </cell>
          <cell r="Z95" t="e">
            <v>#N/A</v>
          </cell>
        </row>
        <row r="96">
          <cell r="K96">
            <v>0</v>
          </cell>
          <cell r="V96">
            <v>1.1334261942130948E-2</v>
          </cell>
          <cell r="Y96">
            <v>1.1334261942130948E-2</v>
          </cell>
          <cell r="Z96" t="e">
            <v>#N/A</v>
          </cell>
        </row>
        <row r="97">
          <cell r="K97">
            <v>1</v>
          </cell>
          <cell r="V97">
            <v>0.9999468938497531</v>
          </cell>
          <cell r="Y97">
            <v>0.9999468938497531</v>
          </cell>
          <cell r="Z97" t="e">
            <v>#N/A</v>
          </cell>
        </row>
        <row r="98">
          <cell r="K98">
            <v>0</v>
          </cell>
          <cell r="V98">
            <v>1.1763789495884936E-3</v>
          </cell>
          <cell r="Y98">
            <v>1.1763789495884936E-3</v>
          </cell>
          <cell r="Z98" t="e">
            <v>#N/A</v>
          </cell>
        </row>
        <row r="99">
          <cell r="K99">
            <v>1</v>
          </cell>
          <cell r="V99">
            <v>0.99999995879254433</v>
          </cell>
          <cell r="Y99">
            <v>0.99999995879254433</v>
          </cell>
          <cell r="Z99" t="e">
            <v>#N/A</v>
          </cell>
        </row>
        <row r="100">
          <cell r="K100">
            <v>1</v>
          </cell>
          <cell r="V100">
            <v>0.99999977189159495</v>
          </cell>
          <cell r="Y100">
            <v>0.99999977189159495</v>
          </cell>
          <cell r="Z100" t="e">
            <v>#N/A</v>
          </cell>
        </row>
        <row r="101">
          <cell r="K101">
            <v>0</v>
          </cell>
          <cell r="V101">
            <v>9.540916317557803E-2</v>
          </cell>
          <cell r="Y101">
            <v>9.540916317557803E-2</v>
          </cell>
          <cell r="Z101" t="e">
            <v>#N/A</v>
          </cell>
        </row>
        <row r="102">
          <cell r="K102">
            <v>1</v>
          </cell>
          <cell r="V102">
            <v>0.60165221239605216</v>
          </cell>
          <cell r="Y102">
            <v>0.60165221239605216</v>
          </cell>
          <cell r="Z102" t="e">
            <v>#N/A</v>
          </cell>
        </row>
        <row r="103">
          <cell r="K103">
            <v>0</v>
          </cell>
          <cell r="V103">
            <v>0.1676227555161153</v>
          </cell>
          <cell r="Y103">
            <v>0.1676227555161153</v>
          </cell>
          <cell r="Z103" t="e">
            <v>#N/A</v>
          </cell>
        </row>
        <row r="104">
          <cell r="K104">
            <v>1</v>
          </cell>
          <cell r="V104">
            <v>0.9478168551956424</v>
          </cell>
          <cell r="Y104">
            <v>0.9478168551956424</v>
          </cell>
          <cell r="Z104" t="e">
            <v>#N/A</v>
          </cell>
        </row>
        <row r="105">
          <cell r="K105">
            <v>0</v>
          </cell>
          <cell r="V105">
            <v>6.066538894413981E-4</v>
          </cell>
          <cell r="Y105">
            <v>6.066538894413981E-4</v>
          </cell>
          <cell r="Z105" t="e">
            <v>#N/A</v>
          </cell>
        </row>
        <row r="106">
          <cell r="K106">
            <v>1</v>
          </cell>
          <cell r="V106">
            <v>0.99999812941107613</v>
          </cell>
          <cell r="Y106">
            <v>0.99999812941107613</v>
          </cell>
          <cell r="Z106" t="e">
            <v>#N/A</v>
          </cell>
        </row>
        <row r="107">
          <cell r="K107">
            <v>1</v>
          </cell>
          <cell r="V107">
            <v>0.99997026597263694</v>
          </cell>
          <cell r="Y107">
            <v>0.99997026597263694</v>
          </cell>
          <cell r="Z107" t="e">
            <v>#N/A</v>
          </cell>
        </row>
        <row r="108">
          <cell r="K108">
            <v>0</v>
          </cell>
          <cell r="V108">
            <v>0.12257129488762063</v>
          </cell>
          <cell r="Y108">
            <v>0.12257129488762063</v>
          </cell>
          <cell r="Z108" t="e">
            <v>#N/A</v>
          </cell>
        </row>
        <row r="109">
          <cell r="K109">
            <v>0</v>
          </cell>
          <cell r="V109">
            <v>5.0989607912146993E-3</v>
          </cell>
          <cell r="Y109">
            <v>5.0989607912146993E-3</v>
          </cell>
          <cell r="Z109" t="e">
            <v>#N/A</v>
          </cell>
        </row>
        <row r="110">
          <cell r="K110">
            <v>1</v>
          </cell>
          <cell r="V110">
            <v>0.44325965763918074</v>
          </cell>
          <cell r="Y110" t="e">
            <v>#N/A</v>
          </cell>
          <cell r="Z110">
            <v>0.44325965763918074</v>
          </cell>
        </row>
        <row r="111">
          <cell r="K111">
            <v>0</v>
          </cell>
          <cell r="V111">
            <v>3.0931376698834081E-2</v>
          </cell>
          <cell r="Y111">
            <v>3.0931376698834081E-2</v>
          </cell>
          <cell r="Z111" t="e">
            <v>#N/A</v>
          </cell>
        </row>
        <row r="112">
          <cell r="K112">
            <v>1</v>
          </cell>
          <cell r="V112">
            <v>0.96295442507006479</v>
          </cell>
          <cell r="Y112">
            <v>0.96295442507006479</v>
          </cell>
          <cell r="Z112" t="e">
            <v>#N/A</v>
          </cell>
        </row>
        <row r="113">
          <cell r="K113">
            <v>0</v>
          </cell>
          <cell r="V113">
            <v>8.5264061358457266E-2</v>
          </cell>
          <cell r="Y113">
            <v>8.5264061358457266E-2</v>
          </cell>
          <cell r="Z113" t="e">
            <v>#N/A</v>
          </cell>
        </row>
        <row r="114">
          <cell r="K114">
            <v>0</v>
          </cell>
          <cell r="V114">
            <v>0.15440804640330164</v>
          </cell>
          <cell r="Y114">
            <v>0.15440804640330164</v>
          </cell>
          <cell r="Z114" t="e">
            <v>#N/A</v>
          </cell>
        </row>
        <row r="115">
          <cell r="K115">
            <v>0</v>
          </cell>
          <cell r="V115">
            <v>7.8896681634126001E-3</v>
          </cell>
          <cell r="Y115">
            <v>7.8896681634126001E-3</v>
          </cell>
          <cell r="Z115" t="e">
            <v>#N/A</v>
          </cell>
        </row>
        <row r="116">
          <cell r="K116">
            <v>0</v>
          </cell>
          <cell r="V116">
            <v>3.8749999366402679E-2</v>
          </cell>
          <cell r="Y116">
            <v>3.8749999366402679E-2</v>
          </cell>
          <cell r="Z116" t="e">
            <v>#N/A</v>
          </cell>
        </row>
        <row r="117">
          <cell r="K117">
            <v>0</v>
          </cell>
          <cell r="V117">
            <v>2.7972390109408043E-4</v>
          </cell>
          <cell r="Y117">
            <v>2.7972390109408043E-4</v>
          </cell>
          <cell r="Z117" t="e">
            <v>#N/A</v>
          </cell>
        </row>
        <row r="118">
          <cell r="K118">
            <v>1</v>
          </cell>
          <cell r="V118">
            <v>0.99999980869871274</v>
          </cell>
          <cell r="Y118">
            <v>0.99999980869871274</v>
          </cell>
          <cell r="Z118" t="e">
            <v>#N/A</v>
          </cell>
        </row>
        <row r="119">
          <cell r="K119">
            <v>1</v>
          </cell>
          <cell r="V119">
            <v>0.28758262960222408</v>
          </cell>
          <cell r="Y119" t="e">
            <v>#N/A</v>
          </cell>
          <cell r="Z119">
            <v>0.28758262960222408</v>
          </cell>
        </row>
        <row r="120">
          <cell r="K120">
            <v>1</v>
          </cell>
          <cell r="V120">
            <v>0.86745849108793449</v>
          </cell>
          <cell r="Y120">
            <v>0.86745849108793449</v>
          </cell>
          <cell r="Z120" t="e">
            <v>#N/A</v>
          </cell>
        </row>
        <row r="121">
          <cell r="K121">
            <v>1</v>
          </cell>
          <cell r="V121">
            <v>0.86377799158889312</v>
          </cell>
          <cell r="Y121">
            <v>0.86377799158889312</v>
          </cell>
          <cell r="Z121" t="e">
            <v>#N/A</v>
          </cell>
        </row>
        <row r="122">
          <cell r="K122">
            <v>1</v>
          </cell>
          <cell r="V122">
            <v>0.34143930742964929</v>
          </cell>
          <cell r="Y122" t="e">
            <v>#N/A</v>
          </cell>
          <cell r="Z122">
            <v>0.34143930742964929</v>
          </cell>
        </row>
        <row r="123">
          <cell r="K123">
            <v>0</v>
          </cell>
          <cell r="V123">
            <v>1.7724391036722777E-2</v>
          </cell>
          <cell r="Y123">
            <v>1.7724391036722777E-2</v>
          </cell>
          <cell r="Z123" t="e">
            <v>#N/A</v>
          </cell>
        </row>
        <row r="124">
          <cell r="K124">
            <v>1</v>
          </cell>
          <cell r="V124">
            <v>0.87518853484434833</v>
          </cell>
          <cell r="Y124">
            <v>0.87518853484434833</v>
          </cell>
          <cell r="Z124" t="e">
            <v>#N/A</v>
          </cell>
        </row>
        <row r="125">
          <cell r="K125">
            <v>1</v>
          </cell>
          <cell r="V125">
            <v>0.99999034390078634</v>
          </cell>
          <cell r="Y125">
            <v>0.99999034390078634</v>
          </cell>
          <cell r="Z125" t="e">
            <v>#N/A</v>
          </cell>
        </row>
        <row r="126">
          <cell r="K126">
            <v>1</v>
          </cell>
          <cell r="V126">
            <v>0.75208514294303752</v>
          </cell>
          <cell r="Y126">
            <v>0.75208514294303752</v>
          </cell>
          <cell r="Z126" t="e">
            <v>#N/A</v>
          </cell>
        </row>
        <row r="127">
          <cell r="K127">
            <v>0</v>
          </cell>
          <cell r="V127">
            <v>0.56394377458224365</v>
          </cell>
          <cell r="Y127" t="e">
            <v>#N/A</v>
          </cell>
          <cell r="Z127">
            <v>0.56394377458224365</v>
          </cell>
        </row>
        <row r="128">
          <cell r="K128">
            <v>1</v>
          </cell>
          <cell r="V128">
            <v>0.99998521055222378</v>
          </cell>
          <cell r="Y128">
            <v>0.99998521055222378</v>
          </cell>
          <cell r="Z128" t="e">
            <v>#N/A</v>
          </cell>
        </row>
        <row r="129">
          <cell r="K129">
            <v>0</v>
          </cell>
          <cell r="V129">
            <v>0.22231459468443279</v>
          </cell>
          <cell r="Y129">
            <v>0.22231459468443279</v>
          </cell>
          <cell r="Z129" t="e">
            <v>#N/A</v>
          </cell>
        </row>
        <row r="130">
          <cell r="K130">
            <v>0</v>
          </cell>
          <cell r="V130">
            <v>0.62365828299111492</v>
          </cell>
          <cell r="Y130" t="e">
            <v>#N/A</v>
          </cell>
          <cell r="Z130">
            <v>0.62365828299111492</v>
          </cell>
        </row>
        <row r="131">
          <cell r="K131">
            <v>0</v>
          </cell>
          <cell r="V131">
            <v>0.14063308094059004</v>
          </cell>
          <cell r="Y131">
            <v>0.14063308094059004</v>
          </cell>
          <cell r="Z131" t="e">
            <v>#N/A</v>
          </cell>
        </row>
        <row r="132">
          <cell r="K132">
            <v>1</v>
          </cell>
          <cell r="V132">
            <v>0.99991716025758659</v>
          </cell>
          <cell r="Y132">
            <v>0.99991716025758659</v>
          </cell>
          <cell r="Z132" t="e">
            <v>#N/A</v>
          </cell>
        </row>
        <row r="133">
          <cell r="K133">
            <v>1</v>
          </cell>
          <cell r="V133">
            <v>0.99996209841103212</v>
          </cell>
          <cell r="Y133">
            <v>0.99996209841103212</v>
          </cell>
          <cell r="Z133" t="e">
            <v>#N/A</v>
          </cell>
        </row>
        <row r="134">
          <cell r="K134">
            <v>0</v>
          </cell>
          <cell r="V134">
            <v>1.580703233553735E-2</v>
          </cell>
          <cell r="Y134">
            <v>1.580703233553735E-2</v>
          </cell>
          <cell r="Z134" t="e">
            <v>#N/A</v>
          </cell>
        </row>
        <row r="135">
          <cell r="K135">
            <v>1</v>
          </cell>
          <cell r="V135">
            <v>0.99975452901228623</v>
          </cell>
          <cell r="Y135">
            <v>0.99975452901228623</v>
          </cell>
          <cell r="Z135" t="e">
            <v>#N/A</v>
          </cell>
        </row>
        <row r="136">
          <cell r="K136">
            <v>0</v>
          </cell>
          <cell r="V136">
            <v>3.7404926374790432E-4</v>
          </cell>
          <cell r="Y136">
            <v>3.7404926374790432E-4</v>
          </cell>
          <cell r="Z136" t="e">
            <v>#N/A</v>
          </cell>
        </row>
        <row r="137">
          <cell r="K137">
            <v>0</v>
          </cell>
          <cell r="V137">
            <v>0.14590023638706323</v>
          </cell>
          <cell r="Y137">
            <v>0.14590023638706323</v>
          </cell>
          <cell r="Z137" t="e">
            <v>#N/A</v>
          </cell>
        </row>
        <row r="138">
          <cell r="K138">
            <v>0</v>
          </cell>
          <cell r="V138">
            <v>0.65762416100190635</v>
          </cell>
          <cell r="Y138" t="e">
            <v>#N/A</v>
          </cell>
          <cell r="Z138">
            <v>0.65762416100190635</v>
          </cell>
        </row>
        <row r="139">
          <cell r="K139">
            <v>1</v>
          </cell>
          <cell r="V139">
            <v>5.4029809133618628E-2</v>
          </cell>
          <cell r="Y139" t="e">
            <v>#N/A</v>
          </cell>
          <cell r="Z139">
            <v>5.4029809133618628E-2</v>
          </cell>
        </row>
        <row r="140">
          <cell r="K140">
            <v>1</v>
          </cell>
          <cell r="V140">
            <v>0.51330350336010822</v>
          </cell>
          <cell r="Y140">
            <v>0.51330350336010822</v>
          </cell>
          <cell r="Z140" t="e">
            <v>#N/A</v>
          </cell>
        </row>
        <row r="141">
          <cell r="K141">
            <v>0</v>
          </cell>
          <cell r="V141">
            <v>5.4211464029178494E-2</v>
          </cell>
          <cell r="Y141">
            <v>5.4211464029178494E-2</v>
          </cell>
          <cell r="Z141" t="e">
            <v>#N/A</v>
          </cell>
        </row>
        <row r="142">
          <cell r="K142">
            <v>0</v>
          </cell>
          <cell r="V142">
            <v>5.5486327782617431E-2</v>
          </cell>
          <cell r="Y142">
            <v>5.5486327782617431E-2</v>
          </cell>
          <cell r="Z142" t="e">
            <v>#N/A</v>
          </cell>
        </row>
        <row r="143">
          <cell r="K143">
            <v>0</v>
          </cell>
          <cell r="V143">
            <v>0.35497374396406406</v>
          </cell>
          <cell r="Y143">
            <v>0.35497374396406406</v>
          </cell>
          <cell r="Z143" t="e">
            <v>#N/A</v>
          </cell>
        </row>
        <row r="144">
          <cell r="K144">
            <v>1</v>
          </cell>
          <cell r="V144">
            <v>0.8577960442177478</v>
          </cell>
          <cell r="Y144">
            <v>0.8577960442177478</v>
          </cell>
          <cell r="Z144" t="e">
            <v>#N/A</v>
          </cell>
        </row>
        <row r="145">
          <cell r="K145">
            <v>1</v>
          </cell>
          <cell r="V145">
            <v>0.48024931820181554</v>
          </cell>
          <cell r="Y145" t="e">
            <v>#N/A</v>
          </cell>
          <cell r="Z145">
            <v>0.48024931820181554</v>
          </cell>
        </row>
        <row r="146">
          <cell r="K146">
            <v>0</v>
          </cell>
          <cell r="V146">
            <v>0.49863978160498373</v>
          </cell>
          <cell r="Y146">
            <v>0.49863978160498373</v>
          </cell>
          <cell r="Z146" t="e">
            <v>#N/A</v>
          </cell>
        </row>
        <row r="147">
          <cell r="K147">
            <v>1</v>
          </cell>
          <cell r="V147">
            <v>0.93580634610448821</v>
          </cell>
          <cell r="Y147">
            <v>0.93580634610448821</v>
          </cell>
          <cell r="Z147" t="e">
            <v>#N/A</v>
          </cell>
        </row>
        <row r="148">
          <cell r="K148">
            <v>1</v>
          </cell>
          <cell r="V148">
            <v>0.68642401968100175</v>
          </cell>
          <cell r="Y148">
            <v>0.68642401968100175</v>
          </cell>
          <cell r="Z148" t="e">
            <v>#N/A</v>
          </cell>
        </row>
        <row r="149">
          <cell r="K149">
            <v>1</v>
          </cell>
          <cell r="V149">
            <v>0.90342077340219629</v>
          </cell>
          <cell r="Y149">
            <v>0.90342077340219629</v>
          </cell>
          <cell r="Z149" t="e">
            <v>#N/A</v>
          </cell>
        </row>
        <row r="150">
          <cell r="K150">
            <v>1</v>
          </cell>
          <cell r="V150">
            <v>0.99996326899958154</v>
          </cell>
          <cell r="Y150">
            <v>0.99996326899958154</v>
          </cell>
          <cell r="Z150" t="e">
            <v>#N/A</v>
          </cell>
        </row>
        <row r="151">
          <cell r="K151">
            <v>0</v>
          </cell>
          <cell r="V151">
            <v>2.1273875915615817E-2</v>
          </cell>
          <cell r="Y151">
            <v>2.1273875915615817E-2</v>
          </cell>
          <cell r="Z151" t="e">
            <v>#N/A</v>
          </cell>
        </row>
        <row r="152">
          <cell r="K152">
            <v>1</v>
          </cell>
          <cell r="V152">
            <v>0.99999951570785095</v>
          </cell>
          <cell r="Y152">
            <v>0.99999951570785095</v>
          </cell>
          <cell r="Z152" t="e">
            <v>#N/A</v>
          </cell>
        </row>
        <row r="153">
          <cell r="K153">
            <v>0</v>
          </cell>
          <cell r="V153">
            <v>3.9110847433390543E-2</v>
          </cell>
          <cell r="Y153">
            <v>3.9110847433390543E-2</v>
          </cell>
          <cell r="Z153" t="e">
            <v>#N/A</v>
          </cell>
        </row>
        <row r="154">
          <cell r="K154">
            <v>0</v>
          </cell>
          <cell r="V154">
            <v>0.22255749093695484</v>
          </cell>
          <cell r="Y154">
            <v>0.22255749093695484</v>
          </cell>
          <cell r="Z154" t="e">
            <v>#N/A</v>
          </cell>
        </row>
        <row r="155">
          <cell r="K155">
            <v>0</v>
          </cell>
          <cell r="V155">
            <v>0.64105811595359508</v>
          </cell>
          <cell r="Y155" t="e">
            <v>#N/A</v>
          </cell>
          <cell r="Z155">
            <v>0.64105811595359508</v>
          </cell>
        </row>
        <row r="156">
          <cell r="K156">
            <v>1</v>
          </cell>
          <cell r="V156">
            <v>0.89943726358670328</v>
          </cell>
          <cell r="Y156">
            <v>0.89943726358670328</v>
          </cell>
          <cell r="Z156" t="e">
            <v>#N/A</v>
          </cell>
        </row>
        <row r="157">
          <cell r="K157">
            <v>0</v>
          </cell>
          <cell r="V157">
            <v>1.2316314196638136E-2</v>
          </cell>
          <cell r="Y157">
            <v>1.2316314196638136E-2</v>
          </cell>
          <cell r="Z157" t="e">
            <v>#N/A</v>
          </cell>
        </row>
        <row r="158">
          <cell r="K158">
            <v>1</v>
          </cell>
          <cell r="V158">
            <v>0.99999950008446348</v>
          </cell>
          <cell r="Y158">
            <v>0.99999950008446348</v>
          </cell>
          <cell r="Z158" t="e">
            <v>#N/A</v>
          </cell>
        </row>
        <row r="159">
          <cell r="K159">
            <v>0</v>
          </cell>
          <cell r="V159">
            <v>2.6500675731709399E-4</v>
          </cell>
          <cell r="Y159">
            <v>2.6500675731709399E-4</v>
          </cell>
          <cell r="Z159" t="e">
            <v>#N/A</v>
          </cell>
        </row>
        <row r="160">
          <cell r="K160">
            <v>0</v>
          </cell>
          <cell r="V160">
            <v>0.99245813795720816</v>
          </cell>
          <cell r="Y160" t="e">
            <v>#N/A</v>
          </cell>
          <cell r="Z160">
            <v>0.99245813795720816</v>
          </cell>
        </row>
        <row r="161">
          <cell r="K161">
            <v>1</v>
          </cell>
          <cell r="V161">
            <v>0.86787755473182637</v>
          </cell>
          <cell r="Y161">
            <v>0.86787755473182637</v>
          </cell>
          <cell r="Z161" t="e">
            <v>#N/A</v>
          </cell>
        </row>
        <row r="162">
          <cell r="K162">
            <v>1</v>
          </cell>
          <cell r="V162">
            <v>0.99999080635057014</v>
          </cell>
          <cell r="Y162">
            <v>0.99999080635057014</v>
          </cell>
          <cell r="Z162" t="e">
            <v>#N/A</v>
          </cell>
        </row>
        <row r="163">
          <cell r="K163">
            <v>1</v>
          </cell>
          <cell r="V163">
            <v>0.91949574887057428</v>
          </cell>
          <cell r="Y163">
            <v>0.91949574887057428</v>
          </cell>
          <cell r="Z163" t="e">
            <v>#N/A</v>
          </cell>
        </row>
        <row r="164">
          <cell r="K164">
            <v>0</v>
          </cell>
          <cell r="V164">
            <v>9.562989518818385E-2</v>
          </cell>
          <cell r="Y164">
            <v>9.562989518818385E-2</v>
          </cell>
          <cell r="Z164" t="e">
            <v>#N/A</v>
          </cell>
        </row>
        <row r="165">
          <cell r="K165">
            <v>0</v>
          </cell>
          <cell r="V165">
            <v>5.6276340819976097E-4</v>
          </cell>
          <cell r="Y165">
            <v>5.6276340819976097E-4</v>
          </cell>
          <cell r="Z165" t="e">
            <v>#N/A</v>
          </cell>
        </row>
        <row r="166">
          <cell r="K166">
            <v>0</v>
          </cell>
          <cell r="V166">
            <v>0.65361179144073767</v>
          </cell>
          <cell r="Y166" t="e">
            <v>#N/A</v>
          </cell>
          <cell r="Z166">
            <v>0.65361179144073767</v>
          </cell>
        </row>
        <row r="167">
          <cell r="K167">
            <v>0</v>
          </cell>
          <cell r="V167">
            <v>3.9003175195374572E-2</v>
          </cell>
          <cell r="Y167">
            <v>3.9003175195374572E-2</v>
          </cell>
          <cell r="Z167" t="e">
            <v>#N/A</v>
          </cell>
        </row>
        <row r="168">
          <cell r="K168">
            <v>0</v>
          </cell>
          <cell r="V168">
            <v>1.3390360133237205E-2</v>
          </cell>
          <cell r="Y168">
            <v>1.3390360133237205E-2</v>
          </cell>
          <cell r="Z168" t="e">
            <v>#N/A</v>
          </cell>
        </row>
        <row r="169">
          <cell r="K169">
            <v>1</v>
          </cell>
          <cell r="V169">
            <v>0.99994164390212348</v>
          </cell>
          <cell r="Y169">
            <v>0.99994164390212348</v>
          </cell>
          <cell r="Z169" t="e">
            <v>#N/A</v>
          </cell>
        </row>
        <row r="170">
          <cell r="K170">
            <v>1</v>
          </cell>
          <cell r="V170">
            <v>0.99999924791748307</v>
          </cell>
          <cell r="Y170">
            <v>0.99999924791748307</v>
          </cell>
          <cell r="Z170" t="e">
            <v>#N/A</v>
          </cell>
        </row>
        <row r="171">
          <cell r="K171">
            <v>1</v>
          </cell>
          <cell r="V171">
            <v>0.99994480676615327</v>
          </cell>
          <cell r="Y171">
            <v>0.99994480676615327</v>
          </cell>
          <cell r="Z171" t="e">
            <v>#N/A</v>
          </cell>
        </row>
        <row r="172">
          <cell r="K172">
            <v>0</v>
          </cell>
          <cell r="V172">
            <v>5.9170761986511325E-4</v>
          </cell>
          <cell r="Y172">
            <v>5.9170761986511325E-4</v>
          </cell>
          <cell r="Z172" t="e">
            <v>#N/A</v>
          </cell>
        </row>
        <row r="173">
          <cell r="K173">
            <v>1</v>
          </cell>
          <cell r="V173">
            <v>0.9940303584569109</v>
          </cell>
          <cell r="Y173">
            <v>0.9940303584569109</v>
          </cell>
          <cell r="Z173" t="e">
            <v>#N/A</v>
          </cell>
        </row>
        <row r="174">
          <cell r="K174">
            <v>1</v>
          </cell>
          <cell r="V174">
            <v>0.1171517088908739</v>
          </cell>
          <cell r="Y174" t="e">
            <v>#N/A</v>
          </cell>
          <cell r="Z174">
            <v>0.1171517088908739</v>
          </cell>
        </row>
        <row r="175">
          <cell r="K175">
            <v>0</v>
          </cell>
          <cell r="V175">
            <v>1.4819273230069685E-2</v>
          </cell>
          <cell r="Y175">
            <v>1.4819273230069685E-2</v>
          </cell>
          <cell r="Z175" t="e">
            <v>#N/A</v>
          </cell>
        </row>
        <row r="176">
          <cell r="K176">
            <v>1</v>
          </cell>
          <cell r="V176">
            <v>0.58930924826765774</v>
          </cell>
          <cell r="Y176">
            <v>0.58930924826765774</v>
          </cell>
          <cell r="Z176" t="e">
            <v>#N/A</v>
          </cell>
        </row>
        <row r="177">
          <cell r="K177">
            <v>1</v>
          </cell>
          <cell r="V177">
            <v>0.99999909539459952</v>
          </cell>
          <cell r="Y177">
            <v>0.99999909539459952</v>
          </cell>
          <cell r="Z177" t="e">
            <v>#N/A</v>
          </cell>
        </row>
        <row r="178">
          <cell r="K178">
            <v>1</v>
          </cell>
          <cell r="V178">
            <v>0.99998571648678647</v>
          </cell>
          <cell r="Y178">
            <v>0.99998571648678647</v>
          </cell>
          <cell r="Z178" t="e">
            <v>#N/A</v>
          </cell>
        </row>
        <row r="179">
          <cell r="K179">
            <v>0</v>
          </cell>
          <cell r="V179">
            <v>8.3058022797438597E-2</v>
          </cell>
          <cell r="Y179">
            <v>8.3058022797438597E-2</v>
          </cell>
          <cell r="Z179" t="e">
            <v>#N/A</v>
          </cell>
        </row>
        <row r="180">
          <cell r="K180">
            <v>1</v>
          </cell>
          <cell r="V180">
            <v>0.9999924999345271</v>
          </cell>
          <cell r="Y180">
            <v>0.9999924999345271</v>
          </cell>
          <cell r="Z180" t="e">
            <v>#N/A</v>
          </cell>
        </row>
        <row r="181">
          <cell r="K181">
            <v>1</v>
          </cell>
          <cell r="V181">
            <v>0.57328493102202904</v>
          </cell>
          <cell r="Y181">
            <v>0.57328493102202904</v>
          </cell>
          <cell r="Z181" t="e">
            <v>#N/A</v>
          </cell>
        </row>
        <row r="182">
          <cell r="K182">
            <v>0</v>
          </cell>
          <cell r="V182">
            <v>0.10229525413038744</v>
          </cell>
          <cell r="Y182">
            <v>0.10229525413038744</v>
          </cell>
          <cell r="Z182" t="e">
            <v>#N/A</v>
          </cell>
        </row>
        <row r="183">
          <cell r="K183">
            <v>0</v>
          </cell>
          <cell r="V183">
            <v>9.9535232450712191E-2</v>
          </cell>
          <cell r="Y183">
            <v>9.9535232450712191E-2</v>
          </cell>
          <cell r="Z183" t="e">
            <v>#N/A</v>
          </cell>
        </row>
        <row r="184">
          <cell r="K184">
            <v>1</v>
          </cell>
          <cell r="V184">
            <v>0.9999593833099053</v>
          </cell>
          <cell r="Y184">
            <v>0.9999593833099053</v>
          </cell>
          <cell r="Z184" t="e">
            <v>#N/A</v>
          </cell>
        </row>
        <row r="185">
          <cell r="K185">
            <v>0</v>
          </cell>
          <cell r="V185">
            <v>7.9267957705011181E-4</v>
          </cell>
          <cell r="Y185">
            <v>7.9267957705011181E-4</v>
          </cell>
          <cell r="Z185" t="e">
            <v>#N/A</v>
          </cell>
        </row>
        <row r="186">
          <cell r="K186">
            <v>0</v>
          </cell>
          <cell r="V186">
            <v>0.51698673743310419</v>
          </cell>
          <cell r="Y186" t="e">
            <v>#N/A</v>
          </cell>
          <cell r="Z186">
            <v>0.51698673743310419</v>
          </cell>
        </row>
        <row r="187">
          <cell r="K187">
            <v>0</v>
          </cell>
          <cell r="V187">
            <v>0.48855553999613111</v>
          </cell>
          <cell r="Y187">
            <v>0.48855553999613111</v>
          </cell>
          <cell r="Z187" t="e">
            <v>#N/A</v>
          </cell>
        </row>
        <row r="188">
          <cell r="K188">
            <v>0</v>
          </cell>
          <cell r="V188">
            <v>1.0146898693594499E-3</v>
          </cell>
          <cell r="Y188">
            <v>1.0146898693594499E-3</v>
          </cell>
          <cell r="Z188" t="e">
            <v>#N/A</v>
          </cell>
        </row>
        <row r="189">
          <cell r="K189">
            <v>1</v>
          </cell>
          <cell r="V189">
            <v>0.999946351827948</v>
          </cell>
          <cell r="Y189">
            <v>0.999946351827948</v>
          </cell>
          <cell r="Z189" t="e">
            <v>#N/A</v>
          </cell>
        </row>
        <row r="190">
          <cell r="K190">
            <v>1</v>
          </cell>
          <cell r="V190">
            <v>0.99993872505854253</v>
          </cell>
          <cell r="Y190">
            <v>0.99993872505854253</v>
          </cell>
          <cell r="Z190" t="e">
            <v>#N/A</v>
          </cell>
        </row>
        <row r="191">
          <cell r="K191">
            <v>1</v>
          </cell>
          <cell r="V191">
            <v>0.99985804604344608</v>
          </cell>
          <cell r="Y191">
            <v>0.99985804604344608</v>
          </cell>
          <cell r="Z191" t="e">
            <v>#N/A</v>
          </cell>
        </row>
        <row r="192">
          <cell r="K192">
            <v>0</v>
          </cell>
          <cell r="V192">
            <v>1.074059516067973E-2</v>
          </cell>
          <cell r="Y192">
            <v>1.074059516067973E-2</v>
          </cell>
          <cell r="Z192" t="e">
            <v>#N/A</v>
          </cell>
        </row>
        <row r="193">
          <cell r="K193">
            <v>0</v>
          </cell>
          <cell r="V193">
            <v>4.6572480222312772E-2</v>
          </cell>
          <cell r="Y193">
            <v>4.6572480222312772E-2</v>
          </cell>
          <cell r="Z193" t="e">
            <v>#N/A</v>
          </cell>
        </row>
        <row r="194">
          <cell r="K194">
            <v>0</v>
          </cell>
          <cell r="V194">
            <v>8.6479389263996419E-3</v>
          </cell>
          <cell r="Y194">
            <v>8.6479389263996419E-3</v>
          </cell>
          <cell r="Z194" t="e">
            <v>#N/A</v>
          </cell>
        </row>
        <row r="195">
          <cell r="K195">
            <v>1</v>
          </cell>
          <cell r="V195">
            <v>0.99999991448275727</v>
          </cell>
          <cell r="Y195">
            <v>0.99999991448275727</v>
          </cell>
          <cell r="Z195" t="e">
            <v>#N/A</v>
          </cell>
        </row>
        <row r="196">
          <cell r="K196">
            <v>1</v>
          </cell>
          <cell r="V196">
            <v>0.67511111430862059</v>
          </cell>
          <cell r="Y196">
            <v>0.67511111430862059</v>
          </cell>
          <cell r="Z196" t="e">
            <v>#N/A</v>
          </cell>
        </row>
        <row r="197">
          <cell r="K197">
            <v>0</v>
          </cell>
          <cell r="V197">
            <v>1.5657614084189437E-2</v>
          </cell>
          <cell r="Y197">
            <v>1.5657614084189437E-2</v>
          </cell>
          <cell r="Z197" t="e">
            <v>#N/A</v>
          </cell>
        </row>
        <row r="198">
          <cell r="K198">
            <v>0</v>
          </cell>
          <cell r="V198">
            <v>7.263217761438695E-2</v>
          </cell>
          <cell r="Y198">
            <v>7.263217761438695E-2</v>
          </cell>
          <cell r="Z198" t="e">
            <v>#N/A</v>
          </cell>
        </row>
        <row r="199">
          <cell r="K199">
            <v>1</v>
          </cell>
          <cell r="V199">
            <v>0.99994030785648846</v>
          </cell>
          <cell r="Y199">
            <v>0.99994030785648846</v>
          </cell>
          <cell r="Z199" t="e">
            <v>#N/A</v>
          </cell>
        </row>
        <row r="200">
          <cell r="K200">
            <v>1</v>
          </cell>
          <cell r="V200">
            <v>0.99999990075707601</v>
          </cell>
          <cell r="Y200">
            <v>0.99999990075707601</v>
          </cell>
          <cell r="Z200" t="e">
            <v>#N/A</v>
          </cell>
        </row>
        <row r="201">
          <cell r="K201">
            <v>1</v>
          </cell>
          <cell r="V201">
            <v>0.62462040512641726</v>
          </cell>
          <cell r="Y201">
            <v>0.62462040512641726</v>
          </cell>
          <cell r="Z201" t="e">
            <v>#N/A</v>
          </cell>
        </row>
        <row r="202">
          <cell r="K202">
            <v>0</v>
          </cell>
          <cell r="V202">
            <v>3.1286123554988521E-4</v>
          </cell>
          <cell r="Y202">
            <v>3.1286123554988521E-4</v>
          </cell>
          <cell r="Z202" t="e">
            <v>#N/A</v>
          </cell>
        </row>
        <row r="203">
          <cell r="K203">
            <v>1</v>
          </cell>
          <cell r="V203">
            <v>0.85965036228696945</v>
          </cell>
          <cell r="Y203">
            <v>0.85965036228696945</v>
          </cell>
          <cell r="Z203" t="e">
            <v>#N/A</v>
          </cell>
        </row>
        <row r="204">
          <cell r="K204">
            <v>1</v>
          </cell>
          <cell r="V204">
            <v>0.99999986920739292</v>
          </cell>
          <cell r="Y204">
            <v>0.99999986920739292</v>
          </cell>
          <cell r="Z204" t="e">
            <v>#N/A</v>
          </cell>
        </row>
        <row r="205">
          <cell r="K205">
            <v>1</v>
          </cell>
          <cell r="V205">
            <v>0.49671332983429423</v>
          </cell>
          <cell r="Y205" t="e">
            <v>#N/A</v>
          </cell>
          <cell r="Z205">
            <v>0.49671332983429423</v>
          </cell>
        </row>
        <row r="206">
          <cell r="K206">
            <v>0</v>
          </cell>
          <cell r="V206">
            <v>0.16011125949984764</v>
          </cell>
          <cell r="Y206">
            <v>0.16011125949984764</v>
          </cell>
          <cell r="Z206" t="e">
            <v>#N/A</v>
          </cell>
        </row>
        <row r="207">
          <cell r="K207">
            <v>1</v>
          </cell>
          <cell r="V207">
            <v>0.51680479271179747</v>
          </cell>
          <cell r="Y207">
            <v>0.51680479271179747</v>
          </cell>
          <cell r="Z207" t="e">
            <v>#N/A</v>
          </cell>
        </row>
        <row r="208">
          <cell r="K208">
            <v>0</v>
          </cell>
          <cell r="V208">
            <v>1.2996411036741359E-3</v>
          </cell>
          <cell r="Y208">
            <v>1.2996411036741359E-3</v>
          </cell>
          <cell r="Z208" t="e">
            <v>#N/A</v>
          </cell>
        </row>
        <row r="209">
          <cell r="K209">
            <v>0</v>
          </cell>
          <cell r="V209">
            <v>6.7273115102467848E-2</v>
          </cell>
          <cell r="Y209">
            <v>6.7273115102467848E-2</v>
          </cell>
          <cell r="Z209" t="e">
            <v>#N/A</v>
          </cell>
        </row>
        <row r="210">
          <cell r="K210">
            <v>0</v>
          </cell>
          <cell r="V210">
            <v>0.34034971945100267</v>
          </cell>
          <cell r="Y210">
            <v>0.34034971945100267</v>
          </cell>
          <cell r="Z210" t="e">
            <v>#N/A</v>
          </cell>
        </row>
        <row r="211">
          <cell r="K211">
            <v>0</v>
          </cell>
          <cell r="V211">
            <v>0.72192296706969794</v>
          </cell>
          <cell r="Y211" t="e">
            <v>#N/A</v>
          </cell>
          <cell r="Z211">
            <v>0.72192296706969794</v>
          </cell>
        </row>
        <row r="212">
          <cell r="K212">
            <v>1</v>
          </cell>
          <cell r="V212">
            <v>0.99995892058889646</v>
          </cell>
          <cell r="Y212">
            <v>0.99995892058889646</v>
          </cell>
          <cell r="Z212" t="e">
            <v>#N/A</v>
          </cell>
        </row>
        <row r="213">
          <cell r="K213">
            <v>0</v>
          </cell>
          <cell r="V213">
            <v>0.331446943599774</v>
          </cell>
          <cell r="Y213">
            <v>0.331446943599774</v>
          </cell>
          <cell r="Z213" t="e">
            <v>#N/A</v>
          </cell>
        </row>
        <row r="214">
          <cell r="K214">
            <v>1</v>
          </cell>
          <cell r="V214">
            <v>0.49186895403606939</v>
          </cell>
          <cell r="Y214" t="e">
            <v>#N/A</v>
          </cell>
          <cell r="Z214">
            <v>0.49186895403606939</v>
          </cell>
        </row>
        <row r="215">
          <cell r="K215">
            <v>0</v>
          </cell>
          <cell r="V215">
            <v>0.446112578688033</v>
          </cell>
          <cell r="Y215">
            <v>0.446112578688033</v>
          </cell>
          <cell r="Z215" t="e">
            <v>#N/A</v>
          </cell>
        </row>
        <row r="216">
          <cell r="K216">
            <v>1</v>
          </cell>
          <cell r="V216">
            <v>0.9999800949640959</v>
          </cell>
          <cell r="Y216">
            <v>0.9999800949640959</v>
          </cell>
          <cell r="Z216" t="e">
            <v>#N/A</v>
          </cell>
        </row>
        <row r="217">
          <cell r="K217">
            <v>0</v>
          </cell>
          <cell r="V217">
            <v>0.10738960469267626</v>
          </cell>
          <cell r="Y217">
            <v>0.10738960469267626</v>
          </cell>
          <cell r="Z217" t="e">
            <v>#N/A</v>
          </cell>
        </row>
        <row r="218">
          <cell r="K218">
            <v>1</v>
          </cell>
          <cell r="V218">
            <v>0.99998616406830032</v>
          </cell>
          <cell r="Y218">
            <v>0.99998616406830032</v>
          </cell>
          <cell r="Z218" t="e">
            <v>#N/A</v>
          </cell>
        </row>
        <row r="219">
          <cell r="K219">
            <v>1</v>
          </cell>
          <cell r="V219">
            <v>0.26508082465985294</v>
          </cell>
          <cell r="Y219" t="e">
            <v>#N/A</v>
          </cell>
          <cell r="Z219">
            <v>0.26508082465985294</v>
          </cell>
        </row>
        <row r="220">
          <cell r="K220">
            <v>1</v>
          </cell>
          <cell r="V220">
            <v>0.99994707822682705</v>
          </cell>
          <cell r="Y220">
            <v>0.99994707822682705</v>
          </cell>
          <cell r="Z220" t="e">
            <v>#N/A</v>
          </cell>
        </row>
        <row r="221">
          <cell r="K221">
            <v>0</v>
          </cell>
          <cell r="V221">
            <v>1.4110464751417081E-2</v>
          </cell>
          <cell r="Y221">
            <v>1.4110464751417081E-2</v>
          </cell>
          <cell r="Z221" t="e">
            <v>#N/A</v>
          </cell>
        </row>
        <row r="222">
          <cell r="K222">
            <v>1</v>
          </cell>
          <cell r="V222">
            <v>0.70467067873726041</v>
          </cell>
          <cell r="Y222">
            <v>0.70467067873726041</v>
          </cell>
          <cell r="Z222" t="e">
            <v>#N/A</v>
          </cell>
        </row>
        <row r="223">
          <cell r="K223">
            <v>1</v>
          </cell>
          <cell r="V223">
            <v>0.42654443503869449</v>
          </cell>
          <cell r="Y223" t="e">
            <v>#N/A</v>
          </cell>
          <cell r="Z223">
            <v>0.42654443503869449</v>
          </cell>
        </row>
        <row r="224">
          <cell r="K224">
            <v>0</v>
          </cell>
          <cell r="V224">
            <v>5.1740426178717696E-3</v>
          </cell>
          <cell r="Y224">
            <v>5.1740426178717696E-3</v>
          </cell>
          <cell r="Z224" t="e">
            <v>#N/A</v>
          </cell>
        </row>
        <row r="225">
          <cell r="K225">
            <v>1</v>
          </cell>
          <cell r="V225">
            <v>0.72392718749392104</v>
          </cell>
          <cell r="Y225">
            <v>0.72392718749392104</v>
          </cell>
          <cell r="Z225" t="e">
            <v>#N/A</v>
          </cell>
        </row>
        <row r="226">
          <cell r="K226">
            <v>1</v>
          </cell>
          <cell r="V226">
            <v>0.80593850371959785</v>
          </cell>
          <cell r="Y226">
            <v>0.80593850371959785</v>
          </cell>
          <cell r="Z226" t="e">
            <v>#N/A</v>
          </cell>
        </row>
        <row r="227">
          <cell r="K227">
            <v>0</v>
          </cell>
          <cell r="V227">
            <v>0.17124535140141367</v>
          </cell>
          <cell r="Y227">
            <v>0.17124535140141367</v>
          </cell>
          <cell r="Z227" t="e">
            <v>#N/A</v>
          </cell>
        </row>
        <row r="228">
          <cell r="K228">
            <v>0</v>
          </cell>
          <cell r="V228">
            <v>0.25462840684220939</v>
          </cell>
          <cell r="Y228">
            <v>0.25462840684220939</v>
          </cell>
          <cell r="Z228" t="e">
            <v>#N/A</v>
          </cell>
        </row>
        <row r="229">
          <cell r="K229">
            <v>1</v>
          </cell>
          <cell r="V229">
            <v>0.88943254687362971</v>
          </cell>
          <cell r="Y229">
            <v>0.88943254687362971</v>
          </cell>
          <cell r="Z229" t="e">
            <v>#N/A</v>
          </cell>
        </row>
        <row r="230">
          <cell r="K230">
            <v>1</v>
          </cell>
          <cell r="V230">
            <v>0.48970880121145499</v>
          </cell>
          <cell r="Y230" t="e">
            <v>#N/A</v>
          </cell>
          <cell r="Z230">
            <v>0.48970880121145499</v>
          </cell>
        </row>
        <row r="231">
          <cell r="K231">
            <v>1</v>
          </cell>
          <cell r="V231">
            <v>0.99990684366533444</v>
          </cell>
          <cell r="Y231">
            <v>0.99990684366533444</v>
          </cell>
          <cell r="Z231" t="e">
            <v>#N/A</v>
          </cell>
        </row>
        <row r="232">
          <cell r="K232">
            <v>1</v>
          </cell>
          <cell r="V232">
            <v>0.99986414862741269</v>
          </cell>
          <cell r="Y232">
            <v>0.99986414862741269</v>
          </cell>
          <cell r="Z232" t="e">
            <v>#N/A</v>
          </cell>
        </row>
        <row r="233">
          <cell r="K233">
            <v>1</v>
          </cell>
          <cell r="V233">
            <v>0.99996770738747154</v>
          </cell>
          <cell r="Y233">
            <v>0.99996770738747154</v>
          </cell>
          <cell r="Z233" t="e">
            <v>#N/A</v>
          </cell>
        </row>
        <row r="234">
          <cell r="K234">
            <v>1</v>
          </cell>
          <cell r="V234">
            <v>0.36525995509542353</v>
          </cell>
          <cell r="Y234" t="e">
            <v>#N/A</v>
          </cell>
          <cell r="Z234">
            <v>0.36525995509542353</v>
          </cell>
        </row>
        <row r="235">
          <cell r="K235">
            <v>1</v>
          </cell>
          <cell r="V235">
            <v>0.99989526802311146</v>
          </cell>
          <cell r="Y235">
            <v>0.99989526802311146</v>
          </cell>
          <cell r="Z235" t="e">
            <v>#N/A</v>
          </cell>
        </row>
        <row r="236">
          <cell r="K236">
            <v>0</v>
          </cell>
          <cell r="V236">
            <v>0.6394438444499515</v>
          </cell>
          <cell r="Y236" t="e">
            <v>#N/A</v>
          </cell>
          <cell r="Z236">
            <v>0.6394438444499515</v>
          </cell>
        </row>
        <row r="237">
          <cell r="K237">
            <v>0</v>
          </cell>
          <cell r="V237">
            <v>1.1078339319370935E-4</v>
          </cell>
          <cell r="Y237">
            <v>1.1078339319370935E-4</v>
          </cell>
          <cell r="Z237" t="e">
            <v>#N/A</v>
          </cell>
        </row>
        <row r="238">
          <cell r="K238">
            <v>0</v>
          </cell>
          <cell r="V238">
            <v>2.3646089171315581E-4</v>
          </cell>
          <cell r="Y238">
            <v>2.3646089171315581E-4</v>
          </cell>
          <cell r="Z238" t="e">
            <v>#N/A</v>
          </cell>
        </row>
        <row r="239">
          <cell r="K239">
            <v>0</v>
          </cell>
          <cell r="V239">
            <v>4.1332609651284546E-2</v>
          </cell>
          <cell r="Y239">
            <v>4.1332609651284546E-2</v>
          </cell>
          <cell r="Z239" t="e">
            <v>#N/A</v>
          </cell>
        </row>
        <row r="240">
          <cell r="K240">
            <v>0</v>
          </cell>
          <cell r="V240">
            <v>0.2162049686121576</v>
          </cell>
          <cell r="Y240">
            <v>0.2162049686121576</v>
          </cell>
          <cell r="Z240" t="e">
            <v>#N/A</v>
          </cell>
        </row>
        <row r="241">
          <cell r="K241">
            <v>0</v>
          </cell>
          <cell r="V241">
            <v>0.49072083889849344</v>
          </cell>
          <cell r="Y241">
            <v>0.49072083889849344</v>
          </cell>
          <cell r="Z241" t="e">
            <v>#N/A</v>
          </cell>
        </row>
        <row r="242">
          <cell r="K242">
            <v>1</v>
          </cell>
          <cell r="V242">
            <v>0.99996472670947933</v>
          </cell>
          <cell r="Y242">
            <v>0.99996472670947933</v>
          </cell>
          <cell r="Z242" t="e">
            <v>#N/A</v>
          </cell>
        </row>
        <row r="243">
          <cell r="K243">
            <v>1</v>
          </cell>
          <cell r="V243">
            <v>0.41559348353789838</v>
          </cell>
          <cell r="Y243" t="e">
            <v>#N/A</v>
          </cell>
          <cell r="Z243">
            <v>0.41559348353789838</v>
          </cell>
        </row>
        <row r="244">
          <cell r="K244">
            <v>1</v>
          </cell>
          <cell r="V244">
            <v>0.98617799280135765</v>
          </cell>
          <cell r="Y244">
            <v>0.98617799280135765</v>
          </cell>
          <cell r="Z244" t="e">
            <v>#N/A</v>
          </cell>
        </row>
        <row r="245">
          <cell r="K245">
            <v>1</v>
          </cell>
          <cell r="V245">
            <v>0.99999922347749781</v>
          </cell>
          <cell r="Y245">
            <v>0.99999922347749781</v>
          </cell>
          <cell r="Z245" t="e">
            <v>#N/A</v>
          </cell>
        </row>
        <row r="246">
          <cell r="K246">
            <v>0</v>
          </cell>
          <cell r="V246">
            <v>1.1914044596541724E-2</v>
          </cell>
          <cell r="Y246">
            <v>1.1914044596541724E-2</v>
          </cell>
          <cell r="Z246" t="e">
            <v>#N/A</v>
          </cell>
        </row>
        <row r="247">
          <cell r="K247">
            <v>0</v>
          </cell>
          <cell r="V247">
            <v>0.19570182138290587</v>
          </cell>
          <cell r="Y247">
            <v>0.19570182138290587</v>
          </cell>
          <cell r="Z247" t="e">
            <v>#N/A</v>
          </cell>
        </row>
        <row r="248">
          <cell r="K248">
            <v>1</v>
          </cell>
          <cell r="V248">
            <v>0.99998079305082965</v>
          </cell>
          <cell r="Y248">
            <v>0.99998079305082965</v>
          </cell>
          <cell r="Z248" t="e">
            <v>#N/A</v>
          </cell>
        </row>
        <row r="249">
          <cell r="K249">
            <v>1</v>
          </cell>
          <cell r="V249">
            <v>0.77080811003731042</v>
          </cell>
          <cell r="Y249">
            <v>0.77080811003731042</v>
          </cell>
          <cell r="Z249" t="e">
            <v>#N/A</v>
          </cell>
        </row>
        <row r="250">
          <cell r="K250">
            <v>1</v>
          </cell>
          <cell r="V250">
            <v>0.58219736777949249</v>
          </cell>
          <cell r="Y250">
            <v>0.58219736777949249</v>
          </cell>
          <cell r="Z250" t="e">
            <v>#N/A</v>
          </cell>
        </row>
        <row r="251">
          <cell r="K251">
            <v>0</v>
          </cell>
          <cell r="V251">
            <v>4.2721377598346329E-2</v>
          </cell>
          <cell r="Y251">
            <v>4.2721377598346329E-2</v>
          </cell>
          <cell r="Z251" t="e">
            <v>#N/A</v>
          </cell>
        </row>
        <row r="252">
          <cell r="K252">
            <v>0</v>
          </cell>
          <cell r="V252">
            <v>8.3203774337689551E-2</v>
          </cell>
          <cell r="Y252">
            <v>8.3203774337689551E-2</v>
          </cell>
          <cell r="Z252" t="e">
            <v>#N/A</v>
          </cell>
        </row>
        <row r="253">
          <cell r="K253">
            <v>0</v>
          </cell>
          <cell r="V253">
            <v>0.53059968213603959</v>
          </cell>
          <cell r="Y253" t="e">
            <v>#N/A</v>
          </cell>
          <cell r="Z253">
            <v>0.53059968213603959</v>
          </cell>
        </row>
        <row r="254">
          <cell r="K254">
            <v>1</v>
          </cell>
          <cell r="V254">
            <v>0.99992152481254359</v>
          </cell>
          <cell r="Y254">
            <v>0.99992152481254359</v>
          </cell>
          <cell r="Z254" t="e">
            <v>#N/A</v>
          </cell>
        </row>
        <row r="255">
          <cell r="K255">
            <v>0</v>
          </cell>
          <cell r="V255">
            <v>1.0879619027903693E-4</v>
          </cell>
          <cell r="Y255">
            <v>1.0879619027903693E-4</v>
          </cell>
          <cell r="Z255" t="e">
            <v>#N/A</v>
          </cell>
        </row>
        <row r="256">
          <cell r="K256">
            <v>1</v>
          </cell>
          <cell r="V256">
            <v>0.48607700655855318</v>
          </cell>
          <cell r="Y256" t="e">
            <v>#N/A</v>
          </cell>
          <cell r="Z256">
            <v>0.48607700655855318</v>
          </cell>
        </row>
        <row r="257">
          <cell r="K257">
            <v>1</v>
          </cell>
          <cell r="V257">
            <v>0.99995201568805148</v>
          </cell>
          <cell r="Y257">
            <v>0.99995201568805148</v>
          </cell>
          <cell r="Z257" t="e">
            <v>#N/A</v>
          </cell>
        </row>
        <row r="258">
          <cell r="K258">
            <v>0</v>
          </cell>
          <cell r="V258">
            <v>0.31751124628887883</v>
          </cell>
          <cell r="Y258">
            <v>0.31751124628887883</v>
          </cell>
          <cell r="Z258" t="e">
            <v>#N/A</v>
          </cell>
        </row>
        <row r="259">
          <cell r="K259">
            <v>0</v>
          </cell>
          <cell r="V259">
            <v>0.23482040475517377</v>
          </cell>
          <cell r="Y259">
            <v>0.23482040475517377</v>
          </cell>
          <cell r="Z259" t="e">
            <v>#N/A</v>
          </cell>
        </row>
        <row r="260">
          <cell r="K260">
            <v>0</v>
          </cell>
          <cell r="V260">
            <v>2.5317551110511743E-2</v>
          </cell>
          <cell r="Y260">
            <v>2.5317551110511743E-2</v>
          </cell>
          <cell r="Z260" t="e">
            <v>#N/A</v>
          </cell>
        </row>
        <row r="261">
          <cell r="K261">
            <v>1</v>
          </cell>
          <cell r="V261">
            <v>0.73902412635951453</v>
          </cell>
          <cell r="Y261">
            <v>0.73902412635951453</v>
          </cell>
          <cell r="Z261" t="e">
            <v>#N/A</v>
          </cell>
        </row>
        <row r="262">
          <cell r="K262">
            <v>0</v>
          </cell>
          <cell r="V262">
            <v>1.0517125717504013E-2</v>
          </cell>
          <cell r="Y262">
            <v>1.0517125717504013E-2</v>
          </cell>
          <cell r="Z262" t="e">
            <v>#N/A</v>
          </cell>
        </row>
        <row r="263">
          <cell r="K263">
            <v>0</v>
          </cell>
          <cell r="V263">
            <v>2.8664610909802296E-2</v>
          </cell>
          <cell r="Y263">
            <v>2.8664610909802296E-2</v>
          </cell>
          <cell r="Z263" t="e">
            <v>#N/A</v>
          </cell>
        </row>
        <row r="264">
          <cell r="K264">
            <v>1</v>
          </cell>
          <cell r="V264">
            <v>0.28955119611111202</v>
          </cell>
          <cell r="Y264" t="e">
            <v>#N/A</v>
          </cell>
          <cell r="Z264">
            <v>0.28955119611111202</v>
          </cell>
        </row>
        <row r="265">
          <cell r="K265">
            <v>0</v>
          </cell>
          <cell r="V265">
            <v>0.80067970671185473</v>
          </cell>
          <cell r="Y265" t="e">
            <v>#N/A</v>
          </cell>
          <cell r="Z265">
            <v>0.80067970671185473</v>
          </cell>
        </row>
        <row r="266">
          <cell r="K266">
            <v>1</v>
          </cell>
          <cell r="V266">
            <v>0.99131003474269397</v>
          </cell>
          <cell r="Y266">
            <v>0.99131003474269397</v>
          </cell>
          <cell r="Z266" t="e">
            <v>#N/A</v>
          </cell>
        </row>
        <row r="267">
          <cell r="K267">
            <v>0</v>
          </cell>
          <cell r="V267">
            <v>0.16883227483437202</v>
          </cell>
          <cell r="Y267">
            <v>0.16883227483437202</v>
          </cell>
          <cell r="Z267" t="e">
            <v>#N/A</v>
          </cell>
        </row>
        <row r="268">
          <cell r="K268">
            <v>1</v>
          </cell>
          <cell r="V268">
            <v>0.75295884715184991</v>
          </cell>
          <cell r="Y268">
            <v>0.75295884715184991</v>
          </cell>
          <cell r="Z268" t="e">
            <v>#N/A</v>
          </cell>
        </row>
        <row r="269">
          <cell r="K269">
            <v>1</v>
          </cell>
          <cell r="V269">
            <v>0.76688200813178375</v>
          </cell>
          <cell r="Y269">
            <v>0.76688200813178375</v>
          </cell>
          <cell r="Z269" t="e">
            <v>#N/A</v>
          </cell>
        </row>
        <row r="270">
          <cell r="K270">
            <v>1</v>
          </cell>
          <cell r="V270">
            <v>0.99994705463311084</v>
          </cell>
          <cell r="Y270">
            <v>0.99994705463311084</v>
          </cell>
          <cell r="Z270" t="e">
            <v>#N/A</v>
          </cell>
        </row>
        <row r="271">
          <cell r="K271">
            <v>0</v>
          </cell>
          <cell r="V271">
            <v>5.1780083009876722E-2</v>
          </cell>
          <cell r="Y271">
            <v>5.1780083009876722E-2</v>
          </cell>
          <cell r="Z271" t="e">
            <v>#N/A</v>
          </cell>
        </row>
        <row r="272">
          <cell r="K272">
            <v>1</v>
          </cell>
          <cell r="V272">
            <v>0.9999879550740024</v>
          </cell>
          <cell r="Y272">
            <v>0.9999879550740024</v>
          </cell>
          <cell r="Z272" t="e">
            <v>#N/A</v>
          </cell>
        </row>
        <row r="273">
          <cell r="K273">
            <v>1</v>
          </cell>
          <cell r="V273">
            <v>0.99997521443551018</v>
          </cell>
          <cell r="Y273">
            <v>0.99997521443551018</v>
          </cell>
          <cell r="Z273" t="e">
            <v>#N/A</v>
          </cell>
        </row>
        <row r="274">
          <cell r="K274">
            <v>1</v>
          </cell>
          <cell r="V274">
            <v>0.44460608331258739</v>
          </cell>
          <cell r="Y274" t="e">
            <v>#N/A</v>
          </cell>
          <cell r="Z274">
            <v>0.44460608331258739</v>
          </cell>
        </row>
        <row r="275">
          <cell r="K275">
            <v>0</v>
          </cell>
          <cell r="V275">
            <v>0.16071562003272027</v>
          </cell>
          <cell r="Y275">
            <v>0.16071562003272027</v>
          </cell>
          <cell r="Z275" t="e">
            <v>#N/A</v>
          </cell>
        </row>
        <row r="276">
          <cell r="K276">
            <v>0</v>
          </cell>
          <cell r="V276">
            <v>0.35573000669862781</v>
          </cell>
          <cell r="Y276">
            <v>0.35573000669862781</v>
          </cell>
          <cell r="Z276" t="e">
            <v>#N/A</v>
          </cell>
        </row>
        <row r="277">
          <cell r="K277">
            <v>1</v>
          </cell>
          <cell r="V277">
            <v>0.9999197082803255</v>
          </cell>
          <cell r="Y277">
            <v>0.9999197082803255</v>
          </cell>
          <cell r="Z277" t="e">
            <v>#N/A</v>
          </cell>
        </row>
        <row r="278">
          <cell r="K278">
            <v>1</v>
          </cell>
          <cell r="V278">
            <v>0.99999982045052382</v>
          </cell>
          <cell r="Y278">
            <v>0.99999982045052382</v>
          </cell>
          <cell r="Z278" t="e">
            <v>#N/A</v>
          </cell>
        </row>
        <row r="279">
          <cell r="K279">
            <v>1</v>
          </cell>
          <cell r="V279">
            <v>0.4371698410031184</v>
          </cell>
          <cell r="Y279" t="e">
            <v>#N/A</v>
          </cell>
          <cell r="Z279">
            <v>0.4371698410031184</v>
          </cell>
        </row>
        <row r="280">
          <cell r="K280">
            <v>1</v>
          </cell>
          <cell r="V280">
            <v>0.99999960762950191</v>
          </cell>
          <cell r="Y280">
            <v>0.99999960762950191</v>
          </cell>
          <cell r="Z280" t="e">
            <v>#N/A</v>
          </cell>
        </row>
        <row r="281">
          <cell r="K281">
            <v>1</v>
          </cell>
          <cell r="V281">
            <v>7.9007048753182429E-2</v>
          </cell>
          <cell r="Y281" t="e">
            <v>#N/A</v>
          </cell>
          <cell r="Z281">
            <v>7.9007048753182429E-2</v>
          </cell>
        </row>
        <row r="282">
          <cell r="K282">
            <v>0</v>
          </cell>
          <cell r="V282">
            <v>1.5635928316935564E-3</v>
          </cell>
          <cell r="Y282">
            <v>1.5635928316935564E-3</v>
          </cell>
          <cell r="Z282" t="e">
            <v>#N/A</v>
          </cell>
        </row>
        <row r="283">
          <cell r="K283">
            <v>0</v>
          </cell>
          <cell r="V283">
            <v>9.7284473816816652E-2</v>
          </cell>
          <cell r="Y283">
            <v>9.7284473816816652E-2</v>
          </cell>
          <cell r="Z283" t="e">
            <v>#N/A</v>
          </cell>
        </row>
        <row r="284">
          <cell r="K284">
            <v>1</v>
          </cell>
          <cell r="V284">
            <v>0.41962720597067943</v>
          </cell>
          <cell r="Y284" t="e">
            <v>#N/A</v>
          </cell>
          <cell r="Z284">
            <v>0.41962720597067943</v>
          </cell>
        </row>
        <row r="285">
          <cell r="K285">
            <v>1</v>
          </cell>
          <cell r="V285">
            <v>0.99998550130317065</v>
          </cell>
          <cell r="Y285">
            <v>0.99998550130317065</v>
          </cell>
          <cell r="Z285" t="e">
            <v>#N/A</v>
          </cell>
        </row>
        <row r="286">
          <cell r="K286">
            <v>0</v>
          </cell>
          <cell r="V286">
            <v>1.9979024179695788E-2</v>
          </cell>
          <cell r="Y286">
            <v>1.9979024179695788E-2</v>
          </cell>
          <cell r="Z286" t="e">
            <v>#N/A</v>
          </cell>
        </row>
        <row r="287">
          <cell r="K287">
            <v>1</v>
          </cell>
          <cell r="V287">
            <v>0.99999987537429613</v>
          </cell>
          <cell r="Y287">
            <v>0.99999987537429613</v>
          </cell>
          <cell r="Z287" t="e">
            <v>#N/A</v>
          </cell>
        </row>
        <row r="288">
          <cell r="K288">
            <v>1</v>
          </cell>
          <cell r="V288">
            <v>0.33726160006193678</v>
          </cell>
          <cell r="Y288" t="e">
            <v>#N/A</v>
          </cell>
          <cell r="Z288">
            <v>0.33726160006193678</v>
          </cell>
        </row>
        <row r="289">
          <cell r="K289">
            <v>0</v>
          </cell>
          <cell r="V289">
            <v>0.56671167193591909</v>
          </cell>
          <cell r="Y289" t="e">
            <v>#N/A</v>
          </cell>
          <cell r="Z289">
            <v>0.56671167193591909</v>
          </cell>
        </row>
        <row r="290">
          <cell r="K290">
            <v>1</v>
          </cell>
          <cell r="V290">
            <v>0.99995952562592094</v>
          </cell>
          <cell r="Y290">
            <v>0.99995952562592094</v>
          </cell>
          <cell r="Z290" t="e">
            <v>#N/A</v>
          </cell>
        </row>
        <row r="291">
          <cell r="K291">
            <v>1</v>
          </cell>
          <cell r="V291">
            <v>0.99994354838967514</v>
          </cell>
          <cell r="Y291">
            <v>0.99994354838967514</v>
          </cell>
          <cell r="Z291" t="e">
            <v>#N/A</v>
          </cell>
        </row>
        <row r="292">
          <cell r="K292">
            <v>1</v>
          </cell>
          <cell r="V292">
            <v>0.59488376986106017</v>
          </cell>
          <cell r="Y292">
            <v>0.59488376986106017</v>
          </cell>
          <cell r="Z292" t="e">
            <v>#N/A</v>
          </cell>
        </row>
        <row r="293">
          <cell r="K293">
            <v>1</v>
          </cell>
          <cell r="V293">
            <v>0.21361882114602562</v>
          </cell>
          <cell r="Y293" t="e">
            <v>#N/A</v>
          </cell>
          <cell r="Z293">
            <v>0.21361882114602562</v>
          </cell>
        </row>
        <row r="294">
          <cell r="K294">
            <v>1</v>
          </cell>
          <cell r="V294">
            <v>0.89924906262227711</v>
          </cell>
          <cell r="Y294">
            <v>0.89924906262227711</v>
          </cell>
          <cell r="Z294" t="e">
            <v>#N/A</v>
          </cell>
        </row>
        <row r="295">
          <cell r="K295">
            <v>0</v>
          </cell>
          <cell r="V295">
            <v>8.4280014675755466E-2</v>
          </cell>
          <cell r="Y295">
            <v>8.4280014675755466E-2</v>
          </cell>
          <cell r="Z295" t="e">
            <v>#N/A</v>
          </cell>
        </row>
        <row r="296">
          <cell r="K296">
            <v>0</v>
          </cell>
          <cell r="V296">
            <v>0.18806473449851713</v>
          </cell>
          <cell r="Y296">
            <v>0.18806473449851713</v>
          </cell>
          <cell r="Z296" t="e">
            <v>#N/A</v>
          </cell>
        </row>
        <row r="297">
          <cell r="K297">
            <v>1</v>
          </cell>
          <cell r="V297">
            <v>0.99996706743354713</v>
          </cell>
          <cell r="Y297">
            <v>0.99996706743354713</v>
          </cell>
          <cell r="Z297" t="e">
            <v>#N/A</v>
          </cell>
        </row>
        <row r="298">
          <cell r="K298">
            <v>1</v>
          </cell>
          <cell r="V298">
            <v>0.15217569167297304</v>
          </cell>
          <cell r="Y298" t="e">
            <v>#N/A</v>
          </cell>
          <cell r="Z298">
            <v>0.15217569167297304</v>
          </cell>
        </row>
        <row r="299">
          <cell r="K299">
            <v>1</v>
          </cell>
          <cell r="V299">
            <v>0.99999167654988785</v>
          </cell>
          <cell r="Y299">
            <v>0.99999167654988785</v>
          </cell>
          <cell r="Z299" t="e">
            <v>#N/A</v>
          </cell>
        </row>
        <row r="300">
          <cell r="K300">
            <v>0</v>
          </cell>
          <cell r="V300">
            <v>2.8935286766757315E-2</v>
          </cell>
          <cell r="Y300">
            <v>2.8935286766757315E-2</v>
          </cell>
          <cell r="Z300" t="e">
            <v>#N/A</v>
          </cell>
        </row>
        <row r="301">
          <cell r="K301">
            <v>0</v>
          </cell>
          <cell r="V301">
            <v>1.5237557226338998E-2</v>
          </cell>
          <cell r="Y301">
            <v>1.5237557226338998E-2</v>
          </cell>
          <cell r="Z301" t="e">
            <v>#N/A</v>
          </cell>
        </row>
        <row r="302">
          <cell r="K302">
            <v>0</v>
          </cell>
          <cell r="V302">
            <v>1.6792291971350064E-2</v>
          </cell>
          <cell r="Y302">
            <v>1.6792291971350064E-2</v>
          </cell>
          <cell r="Z302" t="e">
            <v>#N/A</v>
          </cell>
        </row>
        <row r="303">
          <cell r="K303">
            <v>0</v>
          </cell>
          <cell r="V303">
            <v>0.12082124155819499</v>
          </cell>
          <cell r="Y303">
            <v>0.12082124155819499</v>
          </cell>
          <cell r="Z303" t="e">
            <v>#N/A</v>
          </cell>
        </row>
        <row r="304">
          <cell r="K304">
            <v>0</v>
          </cell>
          <cell r="V304">
            <v>0.28778025446015548</v>
          </cell>
          <cell r="Y304">
            <v>0.28778025446015548</v>
          </cell>
          <cell r="Z304" t="e">
            <v>#N/A</v>
          </cell>
        </row>
        <row r="305">
          <cell r="K305">
            <v>0</v>
          </cell>
          <cell r="V305">
            <v>0.21614581774068273</v>
          </cell>
          <cell r="Y305">
            <v>0.21614581774068273</v>
          </cell>
          <cell r="Z305" t="e">
            <v>#N/A</v>
          </cell>
        </row>
        <row r="306">
          <cell r="K306">
            <v>1</v>
          </cell>
          <cell r="V306">
            <v>0.29629337356346452</v>
          </cell>
          <cell r="Y306" t="e">
            <v>#N/A</v>
          </cell>
          <cell r="Z306">
            <v>0.29629337356346452</v>
          </cell>
        </row>
        <row r="307">
          <cell r="K307">
            <v>0</v>
          </cell>
          <cell r="V307">
            <v>0.1769249313860741</v>
          </cell>
          <cell r="Y307">
            <v>0.1769249313860741</v>
          </cell>
          <cell r="Z307" t="e">
            <v>#N/A</v>
          </cell>
        </row>
        <row r="308">
          <cell r="K308">
            <v>1</v>
          </cell>
          <cell r="V308">
            <v>0.46171523212478155</v>
          </cell>
          <cell r="Y308" t="e">
            <v>#N/A</v>
          </cell>
          <cell r="Z308">
            <v>0.46171523212478155</v>
          </cell>
        </row>
        <row r="309">
          <cell r="K309">
            <v>1</v>
          </cell>
          <cell r="V309">
            <v>0.9999179821529095</v>
          </cell>
          <cell r="Y309">
            <v>0.9999179821529095</v>
          </cell>
          <cell r="Z309" t="e">
            <v>#N/A</v>
          </cell>
        </row>
        <row r="310">
          <cell r="K310">
            <v>0</v>
          </cell>
          <cell r="V310">
            <v>8.5400170464861092E-2</v>
          </cell>
          <cell r="Y310">
            <v>8.5400170464861092E-2</v>
          </cell>
          <cell r="Z310" t="e">
            <v>#N/A</v>
          </cell>
        </row>
        <row r="311">
          <cell r="K311">
            <v>0</v>
          </cell>
          <cell r="V311">
            <v>4.8809939875688102E-2</v>
          </cell>
          <cell r="Y311">
            <v>4.8809939875688102E-2</v>
          </cell>
          <cell r="Z311" t="e">
            <v>#N/A</v>
          </cell>
        </row>
        <row r="312">
          <cell r="K312">
            <v>0</v>
          </cell>
          <cell r="V312">
            <v>5.2323174831764338E-2</v>
          </cell>
          <cell r="Y312">
            <v>5.2323174831764338E-2</v>
          </cell>
          <cell r="Z312" t="e">
            <v>#N/A</v>
          </cell>
        </row>
        <row r="313">
          <cell r="K313">
            <v>1</v>
          </cell>
          <cell r="V313">
            <v>0.99992356472179522</v>
          </cell>
          <cell r="Y313">
            <v>0.99992356472179522</v>
          </cell>
          <cell r="Z313" t="e">
            <v>#N/A</v>
          </cell>
        </row>
        <row r="314">
          <cell r="K314">
            <v>0</v>
          </cell>
          <cell r="V314">
            <v>0.40196402202666504</v>
          </cell>
          <cell r="Y314">
            <v>0.40196402202666504</v>
          </cell>
          <cell r="Z314" t="e">
            <v>#N/A</v>
          </cell>
        </row>
        <row r="315">
          <cell r="K315">
            <v>0</v>
          </cell>
          <cell r="V315">
            <v>8.1635600443710779E-2</v>
          </cell>
          <cell r="Y315">
            <v>8.1635600443710779E-2</v>
          </cell>
          <cell r="Z315" t="e">
            <v>#N/A</v>
          </cell>
        </row>
        <row r="316">
          <cell r="K316">
            <v>1</v>
          </cell>
          <cell r="V316">
            <v>0.49966065888975142</v>
          </cell>
          <cell r="Y316" t="e">
            <v>#N/A</v>
          </cell>
          <cell r="Z316">
            <v>0.49966065888975142</v>
          </cell>
        </row>
        <row r="317">
          <cell r="K317">
            <v>0</v>
          </cell>
          <cell r="V317">
            <v>0.52369859146768938</v>
          </cell>
          <cell r="Y317" t="e">
            <v>#N/A</v>
          </cell>
          <cell r="Z317">
            <v>0.52369859146768938</v>
          </cell>
        </row>
        <row r="318">
          <cell r="K318">
            <v>0</v>
          </cell>
          <cell r="V318">
            <v>1.1111772926747148E-3</v>
          </cell>
          <cell r="Y318">
            <v>1.1111772926747148E-3</v>
          </cell>
          <cell r="Z318" t="e">
            <v>#N/A</v>
          </cell>
        </row>
        <row r="319">
          <cell r="K319">
            <v>0</v>
          </cell>
          <cell r="V319">
            <v>0.32527458293934897</v>
          </cell>
          <cell r="Y319">
            <v>0.32527458293934897</v>
          </cell>
          <cell r="Z319" t="e">
            <v>#N/A</v>
          </cell>
        </row>
        <row r="320">
          <cell r="K320">
            <v>0</v>
          </cell>
          <cell r="V320">
            <v>0.19393590743776898</v>
          </cell>
          <cell r="Y320">
            <v>0.19393590743776898</v>
          </cell>
          <cell r="Z320" t="e">
            <v>#N/A</v>
          </cell>
        </row>
        <row r="321">
          <cell r="K321">
            <v>1</v>
          </cell>
          <cell r="V321">
            <v>0.99993755329411094</v>
          </cell>
          <cell r="Y321">
            <v>0.99993755329411094</v>
          </cell>
          <cell r="Z321" t="e">
            <v>#N/A</v>
          </cell>
        </row>
        <row r="322">
          <cell r="K322">
            <v>1</v>
          </cell>
          <cell r="V322">
            <v>0.85832068402267458</v>
          </cell>
          <cell r="Y322">
            <v>0.85832068402267458</v>
          </cell>
          <cell r="Z322" t="e">
            <v>#N/A</v>
          </cell>
        </row>
        <row r="323">
          <cell r="K323">
            <v>1</v>
          </cell>
          <cell r="V323">
            <v>0.67860063122687519</v>
          </cell>
          <cell r="Y323">
            <v>0.67860063122687519</v>
          </cell>
          <cell r="Z323" t="e">
            <v>#N/A</v>
          </cell>
        </row>
        <row r="324">
          <cell r="K324">
            <v>1</v>
          </cell>
          <cell r="V324">
            <v>0.99999942747381521</v>
          </cell>
          <cell r="Y324">
            <v>0.99999942747381521</v>
          </cell>
          <cell r="Z324" t="e">
            <v>#N/A</v>
          </cell>
        </row>
        <row r="325">
          <cell r="K325">
            <v>0</v>
          </cell>
          <cell r="V325">
            <v>0.11326347395491417</v>
          </cell>
          <cell r="Y325">
            <v>0.11326347395491417</v>
          </cell>
          <cell r="Z325" t="e">
            <v>#N/A</v>
          </cell>
        </row>
        <row r="326">
          <cell r="K326">
            <v>1</v>
          </cell>
          <cell r="V326">
            <v>0.18080490066840468</v>
          </cell>
          <cell r="Y326" t="e">
            <v>#N/A</v>
          </cell>
          <cell r="Z326">
            <v>0.18080490066840468</v>
          </cell>
        </row>
        <row r="327">
          <cell r="K327">
            <v>0</v>
          </cell>
          <cell r="V327">
            <v>3.7740723557765463E-2</v>
          </cell>
          <cell r="Y327">
            <v>3.7740723557765463E-2</v>
          </cell>
          <cell r="Z327" t="e">
            <v>#N/A</v>
          </cell>
        </row>
        <row r="328">
          <cell r="K328">
            <v>0</v>
          </cell>
          <cell r="V328">
            <v>5.2589782190077888E-4</v>
          </cell>
          <cell r="Y328">
            <v>5.2589782190077888E-4</v>
          </cell>
          <cell r="Z328" t="e">
            <v>#N/A</v>
          </cell>
        </row>
        <row r="329">
          <cell r="K329">
            <v>0</v>
          </cell>
          <cell r="V329">
            <v>8.6131435807061327E-4</v>
          </cell>
          <cell r="Y329">
            <v>8.6131435807061327E-4</v>
          </cell>
          <cell r="Z329" t="e">
            <v>#N/A</v>
          </cell>
        </row>
        <row r="330">
          <cell r="K330">
            <v>1</v>
          </cell>
          <cell r="V330">
            <v>0.907409919410332</v>
          </cell>
          <cell r="Y330">
            <v>0.907409919410332</v>
          </cell>
          <cell r="Z330" t="e">
            <v>#N/A</v>
          </cell>
        </row>
        <row r="331">
          <cell r="K331">
            <v>0</v>
          </cell>
          <cell r="V331">
            <v>0.29567156314474835</v>
          </cell>
          <cell r="Y331">
            <v>0.29567156314474835</v>
          </cell>
          <cell r="Z331" t="e">
            <v>#N/A</v>
          </cell>
        </row>
        <row r="332">
          <cell r="K332">
            <v>1</v>
          </cell>
          <cell r="V332">
            <v>0.99999987085088615</v>
          </cell>
          <cell r="Y332">
            <v>0.99999987085088615</v>
          </cell>
          <cell r="Z332" t="e">
            <v>#N/A</v>
          </cell>
        </row>
        <row r="333">
          <cell r="K333">
            <v>0</v>
          </cell>
          <cell r="V333">
            <v>0.42102446474025029</v>
          </cell>
          <cell r="Y333">
            <v>0.42102446474025029</v>
          </cell>
          <cell r="Z333" t="e">
            <v>#N/A</v>
          </cell>
        </row>
        <row r="334">
          <cell r="K334">
            <v>1</v>
          </cell>
          <cell r="V334">
            <v>0.42374352481114624</v>
          </cell>
          <cell r="Y334" t="e">
            <v>#N/A</v>
          </cell>
          <cell r="Z334">
            <v>0.42374352481114624</v>
          </cell>
        </row>
        <row r="335">
          <cell r="K335">
            <v>0</v>
          </cell>
          <cell r="V335">
            <v>1.5232745735770721E-3</v>
          </cell>
          <cell r="Y335">
            <v>1.5232745735770721E-3</v>
          </cell>
          <cell r="Z335" t="e">
            <v>#N/A</v>
          </cell>
        </row>
        <row r="336">
          <cell r="K336">
            <v>1</v>
          </cell>
          <cell r="V336">
            <v>0.99992850708781467</v>
          </cell>
          <cell r="Y336">
            <v>0.99992850708781467</v>
          </cell>
          <cell r="Z336" t="e">
            <v>#N/A</v>
          </cell>
        </row>
        <row r="337">
          <cell r="K337">
            <v>1</v>
          </cell>
          <cell r="V337">
            <v>0.99990373125177323</v>
          </cell>
          <cell r="Y337">
            <v>0.99990373125177323</v>
          </cell>
          <cell r="Z337" t="e">
            <v>#N/A</v>
          </cell>
        </row>
        <row r="338">
          <cell r="K338">
            <v>0</v>
          </cell>
          <cell r="V338">
            <v>9.3942683434875861E-5</v>
          </cell>
          <cell r="Y338">
            <v>9.3942683434875861E-5</v>
          </cell>
          <cell r="Z338" t="e">
            <v>#N/A</v>
          </cell>
        </row>
        <row r="339">
          <cell r="K339">
            <v>1</v>
          </cell>
          <cell r="V339">
            <v>2.9806428584168619E-2</v>
          </cell>
          <cell r="Y339" t="e">
            <v>#N/A</v>
          </cell>
          <cell r="Z339">
            <v>2.9806428584168619E-2</v>
          </cell>
        </row>
        <row r="340">
          <cell r="K340">
            <v>0</v>
          </cell>
          <cell r="V340">
            <v>0.14764365440866001</v>
          </cell>
          <cell r="Y340">
            <v>0.14764365440866001</v>
          </cell>
          <cell r="Z340" t="e">
            <v>#N/A</v>
          </cell>
        </row>
        <row r="341">
          <cell r="K341">
            <v>1</v>
          </cell>
          <cell r="V341">
            <v>0.41104047297584795</v>
          </cell>
          <cell r="Y341" t="e">
            <v>#N/A</v>
          </cell>
          <cell r="Z341">
            <v>0.41104047297584795</v>
          </cell>
        </row>
        <row r="342">
          <cell r="K342">
            <v>1</v>
          </cell>
          <cell r="V342">
            <v>0.74520923452324517</v>
          </cell>
          <cell r="Y342">
            <v>0.74520923452324517</v>
          </cell>
          <cell r="Z342" t="e">
            <v>#N/A</v>
          </cell>
        </row>
        <row r="343">
          <cell r="K343">
            <v>0</v>
          </cell>
          <cell r="V343">
            <v>0.55504890615592062</v>
          </cell>
          <cell r="Y343" t="e">
            <v>#N/A</v>
          </cell>
          <cell r="Z343">
            <v>0.55504890615592062</v>
          </cell>
        </row>
        <row r="344">
          <cell r="K344">
            <v>0</v>
          </cell>
          <cell r="V344">
            <v>3.7154705815948012E-3</v>
          </cell>
          <cell r="Y344">
            <v>3.7154705815948012E-3</v>
          </cell>
          <cell r="Z344" t="e">
            <v>#N/A</v>
          </cell>
        </row>
        <row r="345">
          <cell r="K345">
            <v>1</v>
          </cell>
          <cell r="V345">
            <v>0.99999949790771658</v>
          </cell>
          <cell r="Y345">
            <v>0.99999949790771658</v>
          </cell>
          <cell r="Z345" t="e">
            <v>#N/A</v>
          </cell>
        </row>
        <row r="346">
          <cell r="K346">
            <v>0</v>
          </cell>
          <cell r="V346">
            <v>1.18567670800536E-2</v>
          </cell>
          <cell r="Y346">
            <v>1.18567670800536E-2</v>
          </cell>
          <cell r="Z346" t="e">
            <v>#N/A</v>
          </cell>
        </row>
        <row r="347">
          <cell r="K347">
            <v>1</v>
          </cell>
          <cell r="V347">
            <v>0.66712343692342602</v>
          </cell>
          <cell r="Y347">
            <v>0.66712343692342602</v>
          </cell>
          <cell r="Z347" t="e">
            <v>#N/A</v>
          </cell>
        </row>
        <row r="348">
          <cell r="K348">
            <v>1</v>
          </cell>
          <cell r="V348">
            <v>0.99994998435597171</v>
          </cell>
          <cell r="Y348">
            <v>0.99994998435597171</v>
          </cell>
          <cell r="Z348" t="e">
            <v>#N/A</v>
          </cell>
        </row>
        <row r="349">
          <cell r="K349">
            <v>0</v>
          </cell>
          <cell r="V349">
            <v>0.14875997334638838</v>
          </cell>
          <cell r="Y349">
            <v>0.14875997334638838</v>
          </cell>
          <cell r="Z349" t="e">
            <v>#N/A</v>
          </cell>
        </row>
        <row r="350">
          <cell r="K350">
            <v>0</v>
          </cell>
          <cell r="V350">
            <v>5.9195358481653325E-2</v>
          </cell>
          <cell r="Y350">
            <v>5.9195358481653325E-2</v>
          </cell>
          <cell r="Z350" t="e">
            <v>#N/A</v>
          </cell>
        </row>
        <row r="351">
          <cell r="K351">
            <v>0</v>
          </cell>
          <cell r="V351">
            <v>6.3309206086197972E-2</v>
          </cell>
          <cell r="Y351">
            <v>6.3309206086197972E-2</v>
          </cell>
          <cell r="Z351" t="e">
            <v>#N/A</v>
          </cell>
        </row>
        <row r="352">
          <cell r="K352">
            <v>0</v>
          </cell>
          <cell r="V352">
            <v>1.9378911645597204E-3</v>
          </cell>
          <cell r="Y352">
            <v>1.9378911645597204E-3</v>
          </cell>
          <cell r="Z352" t="e">
            <v>#N/A</v>
          </cell>
        </row>
        <row r="353">
          <cell r="K353">
            <v>0</v>
          </cell>
          <cell r="V353">
            <v>0.20675885299554844</v>
          </cell>
          <cell r="Y353">
            <v>0.20675885299554844</v>
          </cell>
          <cell r="Z353" t="e">
            <v>#N/A</v>
          </cell>
        </row>
        <row r="354">
          <cell r="K354">
            <v>0</v>
          </cell>
          <cell r="V354">
            <v>0.45129792310398381</v>
          </cell>
          <cell r="Y354">
            <v>0.45129792310398381</v>
          </cell>
          <cell r="Z354" t="e">
            <v>#N/A</v>
          </cell>
        </row>
        <row r="355">
          <cell r="K355">
            <v>1</v>
          </cell>
          <cell r="V355">
            <v>0.57650870429799062</v>
          </cell>
          <cell r="Y355">
            <v>0.57650870429799062</v>
          </cell>
          <cell r="Z355" t="e">
            <v>#N/A</v>
          </cell>
        </row>
        <row r="356">
          <cell r="K356">
            <v>0</v>
          </cell>
          <cell r="V356">
            <v>0.4968592643876466</v>
          </cell>
          <cell r="Y356">
            <v>0.4968592643876466</v>
          </cell>
          <cell r="Z356" t="e">
            <v>#N/A</v>
          </cell>
        </row>
        <row r="357">
          <cell r="K357">
            <v>0</v>
          </cell>
          <cell r="V357">
            <v>0.31090854073294161</v>
          </cell>
          <cell r="Y357">
            <v>0.31090854073294161</v>
          </cell>
          <cell r="Z357" t="e">
            <v>#N/A</v>
          </cell>
        </row>
        <row r="358">
          <cell r="K358">
            <v>0</v>
          </cell>
          <cell r="V358">
            <v>0.41293098679047108</v>
          </cell>
          <cell r="Y358">
            <v>0.41293098679047108</v>
          </cell>
          <cell r="Z358" t="e">
            <v>#N/A</v>
          </cell>
        </row>
        <row r="359">
          <cell r="K359">
            <v>1</v>
          </cell>
          <cell r="V359">
            <v>0.57679161368341869</v>
          </cell>
          <cell r="Y359">
            <v>0.57679161368341869</v>
          </cell>
          <cell r="Z359" t="e">
            <v>#N/A</v>
          </cell>
        </row>
        <row r="360">
          <cell r="K360">
            <v>1</v>
          </cell>
          <cell r="V360">
            <v>0.99996937485988346</v>
          </cell>
          <cell r="Y360">
            <v>0.99996937485988346</v>
          </cell>
          <cell r="Z360" t="e">
            <v>#N/A</v>
          </cell>
        </row>
        <row r="361">
          <cell r="K361">
            <v>0</v>
          </cell>
          <cell r="V361">
            <v>8.9874817185736047E-2</v>
          </cell>
          <cell r="Y361">
            <v>8.9874817185736047E-2</v>
          </cell>
          <cell r="Z361" t="e">
            <v>#N/A</v>
          </cell>
        </row>
        <row r="362">
          <cell r="K362">
            <v>0</v>
          </cell>
          <cell r="V362">
            <v>0.49732725447376847</v>
          </cell>
          <cell r="Y362">
            <v>0.49732725447376847</v>
          </cell>
          <cell r="Z362" t="e">
            <v>#N/A</v>
          </cell>
        </row>
        <row r="363">
          <cell r="K363">
            <v>0</v>
          </cell>
          <cell r="V363">
            <v>3.0633867030492595E-4</v>
          </cell>
          <cell r="Y363">
            <v>3.0633867030492595E-4</v>
          </cell>
          <cell r="Z363" t="e">
            <v>#N/A</v>
          </cell>
        </row>
        <row r="364">
          <cell r="K364">
            <v>0</v>
          </cell>
          <cell r="V364">
            <v>0.54389932984564004</v>
          </cell>
          <cell r="Y364" t="e">
            <v>#N/A</v>
          </cell>
          <cell r="Z364">
            <v>0.54389932984564004</v>
          </cell>
        </row>
        <row r="365">
          <cell r="K365">
            <v>0</v>
          </cell>
          <cell r="V365">
            <v>0.12570220973321794</v>
          </cell>
          <cell r="Y365">
            <v>0.12570220973321794</v>
          </cell>
          <cell r="Z365" t="e">
            <v>#N/A</v>
          </cell>
        </row>
        <row r="366">
          <cell r="K366">
            <v>1</v>
          </cell>
          <cell r="V366">
            <v>0.999954290056844</v>
          </cell>
          <cell r="Y366">
            <v>0.999954290056844</v>
          </cell>
          <cell r="Z366" t="e">
            <v>#N/A</v>
          </cell>
        </row>
        <row r="367">
          <cell r="K367">
            <v>0</v>
          </cell>
          <cell r="V367">
            <v>0.3924806472443691</v>
          </cell>
          <cell r="Y367">
            <v>0.3924806472443691</v>
          </cell>
          <cell r="Z367" t="e">
            <v>#N/A</v>
          </cell>
        </row>
        <row r="368">
          <cell r="K368">
            <v>0</v>
          </cell>
          <cell r="V368">
            <v>0.53105327585961537</v>
          </cell>
          <cell r="Y368" t="e">
            <v>#N/A</v>
          </cell>
          <cell r="Z368">
            <v>0.53105327585961537</v>
          </cell>
        </row>
        <row r="369">
          <cell r="K369">
            <v>1</v>
          </cell>
          <cell r="V369">
            <v>0.99999989294947789</v>
          </cell>
          <cell r="Y369">
            <v>0.99999989294947789</v>
          </cell>
          <cell r="Z369" t="e">
            <v>#N/A</v>
          </cell>
        </row>
        <row r="370">
          <cell r="K370">
            <v>1</v>
          </cell>
          <cell r="V370">
            <v>0.44121514203695805</v>
          </cell>
          <cell r="Y370" t="e">
            <v>#N/A</v>
          </cell>
          <cell r="Z370">
            <v>0.44121514203695805</v>
          </cell>
        </row>
        <row r="371">
          <cell r="K371">
            <v>0</v>
          </cell>
          <cell r="V371">
            <v>0.73112531354685262</v>
          </cell>
          <cell r="Y371" t="e">
            <v>#N/A</v>
          </cell>
          <cell r="Z371">
            <v>0.73112531354685262</v>
          </cell>
        </row>
        <row r="372">
          <cell r="K372">
            <v>1</v>
          </cell>
          <cell r="V372">
            <v>0.99999987444674177</v>
          </cell>
          <cell r="Y372">
            <v>0.99999987444674177</v>
          </cell>
          <cell r="Z372" t="e">
            <v>#N/A</v>
          </cell>
        </row>
        <row r="373">
          <cell r="K373">
            <v>0</v>
          </cell>
          <cell r="V373">
            <v>1.2976467666248484E-2</v>
          </cell>
          <cell r="Y373">
            <v>1.2976467666248484E-2</v>
          </cell>
          <cell r="Z373" t="e">
            <v>#N/A</v>
          </cell>
        </row>
        <row r="374">
          <cell r="K374">
            <v>1</v>
          </cell>
          <cell r="V374">
            <v>0.99998778470237693</v>
          </cell>
          <cell r="Y374">
            <v>0.99998778470237693</v>
          </cell>
          <cell r="Z374" t="e">
            <v>#N/A</v>
          </cell>
        </row>
        <row r="375">
          <cell r="K375">
            <v>0</v>
          </cell>
          <cell r="V375">
            <v>0.3222011091215321</v>
          </cell>
          <cell r="Y375">
            <v>0.3222011091215321</v>
          </cell>
          <cell r="Z375" t="e">
            <v>#N/A</v>
          </cell>
        </row>
        <row r="376">
          <cell r="K376">
            <v>1</v>
          </cell>
          <cell r="V376">
            <v>0.99996410072600328</v>
          </cell>
          <cell r="Y376">
            <v>0.99996410072600328</v>
          </cell>
          <cell r="Z376" t="e">
            <v>#N/A</v>
          </cell>
        </row>
        <row r="377">
          <cell r="K377">
            <v>1</v>
          </cell>
          <cell r="V377">
            <v>0.99999988335168466</v>
          </cell>
          <cell r="Y377">
            <v>0.99999988335168466</v>
          </cell>
          <cell r="Z377" t="e">
            <v>#N/A</v>
          </cell>
        </row>
        <row r="378">
          <cell r="K378">
            <v>1</v>
          </cell>
          <cell r="V378">
            <v>0.99994808082744102</v>
          </cell>
          <cell r="Y378">
            <v>0.99994808082744102</v>
          </cell>
          <cell r="Z378" t="e">
            <v>#N/A</v>
          </cell>
        </row>
        <row r="379">
          <cell r="K379">
            <v>0</v>
          </cell>
          <cell r="V379">
            <v>1.0641785943830778E-2</v>
          </cell>
          <cell r="Y379">
            <v>1.0641785943830778E-2</v>
          </cell>
          <cell r="Z379" t="e">
            <v>#N/A</v>
          </cell>
        </row>
        <row r="380">
          <cell r="K380">
            <v>1</v>
          </cell>
          <cell r="V380">
            <v>0.99996772590933858</v>
          </cell>
          <cell r="Y380">
            <v>0.99996772590933858</v>
          </cell>
          <cell r="Z380" t="e">
            <v>#N/A</v>
          </cell>
        </row>
        <row r="381">
          <cell r="K381">
            <v>0</v>
          </cell>
          <cell r="V381">
            <v>6.0090399705957337E-2</v>
          </cell>
          <cell r="Y381">
            <v>6.0090399705957337E-2</v>
          </cell>
          <cell r="Z381" t="e">
            <v>#N/A</v>
          </cell>
        </row>
        <row r="382">
          <cell r="K382">
            <v>0</v>
          </cell>
          <cell r="V382">
            <v>0.1116594315910848</v>
          </cell>
          <cell r="Y382">
            <v>0.1116594315910848</v>
          </cell>
          <cell r="Z382" t="e">
            <v>#N/A</v>
          </cell>
        </row>
        <row r="383">
          <cell r="K383">
            <v>1</v>
          </cell>
          <cell r="V383">
            <v>0.6073631481826619</v>
          </cell>
          <cell r="Y383">
            <v>0.6073631481826619</v>
          </cell>
          <cell r="Z383" t="e">
            <v>#N/A</v>
          </cell>
        </row>
        <row r="384">
          <cell r="K384">
            <v>0</v>
          </cell>
          <cell r="V384">
            <v>0.41125161199582666</v>
          </cell>
          <cell r="Y384">
            <v>0.41125161199582666</v>
          </cell>
          <cell r="Z384" t="e">
            <v>#N/A</v>
          </cell>
        </row>
        <row r="385">
          <cell r="K385">
            <v>1</v>
          </cell>
          <cell r="V385">
            <v>0.99992965394086142</v>
          </cell>
          <cell r="Y385">
            <v>0.99992965394086142</v>
          </cell>
          <cell r="Z385" t="e">
            <v>#N/A</v>
          </cell>
        </row>
        <row r="386">
          <cell r="K386">
            <v>1</v>
          </cell>
          <cell r="V386">
            <v>0.99995532886121108</v>
          </cell>
          <cell r="Y386">
            <v>0.99995532886121108</v>
          </cell>
          <cell r="Z386" t="e">
            <v>#N/A</v>
          </cell>
        </row>
        <row r="387">
          <cell r="K387">
            <v>1</v>
          </cell>
          <cell r="V387">
            <v>0.99991534207827393</v>
          </cell>
          <cell r="Y387">
            <v>0.99991534207827393</v>
          </cell>
          <cell r="Z387" t="e">
            <v>#N/A</v>
          </cell>
        </row>
        <row r="388">
          <cell r="K388">
            <v>1</v>
          </cell>
          <cell r="V388">
            <v>0.99992046770492848</v>
          </cell>
          <cell r="Y388">
            <v>0.99992046770492848</v>
          </cell>
          <cell r="Z388" t="e">
            <v>#N/A</v>
          </cell>
        </row>
        <row r="389">
          <cell r="K389">
            <v>0</v>
          </cell>
          <cell r="V389">
            <v>0.29815322464076643</v>
          </cell>
          <cell r="Y389">
            <v>0.29815322464076643</v>
          </cell>
          <cell r="Z389" t="e">
            <v>#N/A</v>
          </cell>
        </row>
        <row r="390">
          <cell r="K390">
            <v>0</v>
          </cell>
          <cell r="V390">
            <v>3.9691004985752461E-2</v>
          </cell>
          <cell r="Y390">
            <v>3.9691004985752461E-2</v>
          </cell>
          <cell r="Z390" t="e">
            <v>#N/A</v>
          </cell>
        </row>
        <row r="391">
          <cell r="K391">
            <v>1</v>
          </cell>
          <cell r="V391">
            <v>0.9294634245501</v>
          </cell>
          <cell r="Y391">
            <v>0.9294634245501</v>
          </cell>
          <cell r="Z391" t="e">
            <v>#N/A</v>
          </cell>
        </row>
        <row r="392">
          <cell r="K392">
            <v>0</v>
          </cell>
          <cell r="V392">
            <v>2.4778204289642263E-2</v>
          </cell>
          <cell r="Y392">
            <v>2.4778204289642263E-2</v>
          </cell>
          <cell r="Z392" t="e">
            <v>#N/A</v>
          </cell>
        </row>
        <row r="393">
          <cell r="K393">
            <v>0</v>
          </cell>
          <cell r="V393">
            <v>0.52815351391378818</v>
          </cell>
          <cell r="Y393" t="e">
            <v>#N/A</v>
          </cell>
          <cell r="Z393">
            <v>0.52815351391378818</v>
          </cell>
        </row>
        <row r="394">
          <cell r="K394">
            <v>1</v>
          </cell>
          <cell r="V394">
            <v>0.99994747126913441</v>
          </cell>
          <cell r="Y394">
            <v>0.99994747126913441</v>
          </cell>
          <cell r="Z394" t="e">
            <v>#N/A</v>
          </cell>
        </row>
        <row r="395">
          <cell r="K395">
            <v>0</v>
          </cell>
          <cell r="V395">
            <v>0.13438234085650538</v>
          </cell>
          <cell r="Y395">
            <v>0.13438234085650538</v>
          </cell>
          <cell r="Z395" t="e">
            <v>#N/A</v>
          </cell>
        </row>
        <row r="396">
          <cell r="K396">
            <v>1</v>
          </cell>
          <cell r="V396">
            <v>0.99999080813522545</v>
          </cell>
          <cell r="Y396">
            <v>0.99999080813522545</v>
          </cell>
          <cell r="Z396" t="e">
            <v>#N/A</v>
          </cell>
        </row>
        <row r="397">
          <cell r="K397">
            <v>0</v>
          </cell>
          <cell r="V397">
            <v>9.2800372352950427E-4</v>
          </cell>
          <cell r="Y397">
            <v>9.2800372352950427E-4</v>
          </cell>
          <cell r="Z397" t="e">
            <v>#N/A</v>
          </cell>
        </row>
        <row r="398">
          <cell r="K398">
            <v>0</v>
          </cell>
          <cell r="V398">
            <v>8.8792585057121551E-2</v>
          </cell>
          <cell r="Y398">
            <v>8.8792585057121551E-2</v>
          </cell>
          <cell r="Z398" t="e">
            <v>#N/A</v>
          </cell>
        </row>
        <row r="399">
          <cell r="K399">
            <v>1</v>
          </cell>
          <cell r="V399">
            <v>0.9999665155083608</v>
          </cell>
          <cell r="Y399">
            <v>0.9999665155083608</v>
          </cell>
          <cell r="Z399" t="e">
            <v>#N/A</v>
          </cell>
        </row>
        <row r="400">
          <cell r="K400">
            <v>1</v>
          </cell>
          <cell r="V400">
            <v>0.99970320228463516</v>
          </cell>
          <cell r="Y400">
            <v>0.99970320228463516</v>
          </cell>
          <cell r="Z400" t="e">
            <v>#N/A</v>
          </cell>
        </row>
        <row r="401">
          <cell r="K401">
            <v>1</v>
          </cell>
          <cell r="V401">
            <v>0.99154205421503439</v>
          </cell>
          <cell r="Y401">
            <v>0.99154205421503439</v>
          </cell>
          <cell r="Z401" t="e">
            <v>#N/A</v>
          </cell>
        </row>
        <row r="402">
          <cell r="K402">
            <v>1</v>
          </cell>
          <cell r="V402">
            <v>0.99992091991615695</v>
          </cell>
          <cell r="Y402">
            <v>0.99992091991615695</v>
          </cell>
          <cell r="Z402" t="e">
            <v>#N/A</v>
          </cell>
        </row>
        <row r="403">
          <cell r="K403">
            <v>0</v>
          </cell>
          <cell r="V403">
            <v>8.8945919372270602E-3</v>
          </cell>
          <cell r="Y403">
            <v>8.8945919372270602E-3</v>
          </cell>
          <cell r="Z403" t="e">
            <v>#N/A</v>
          </cell>
        </row>
        <row r="404">
          <cell r="K404">
            <v>1</v>
          </cell>
          <cell r="V404">
            <v>0.99966509723333685</v>
          </cell>
          <cell r="Y404">
            <v>0.99966509723333685</v>
          </cell>
          <cell r="Z404" t="e">
            <v>#N/A</v>
          </cell>
        </row>
        <row r="405">
          <cell r="K405">
            <v>0</v>
          </cell>
          <cell r="V405">
            <v>3.0438995135254273E-2</v>
          </cell>
          <cell r="Y405">
            <v>3.0438995135254273E-2</v>
          </cell>
          <cell r="Z405" t="e">
            <v>#N/A</v>
          </cell>
        </row>
        <row r="406">
          <cell r="K406">
            <v>1</v>
          </cell>
          <cell r="V406">
            <v>0.9999996361005199</v>
          </cell>
          <cell r="Y406">
            <v>0.9999996361005199</v>
          </cell>
          <cell r="Z406" t="e">
            <v>#N/A</v>
          </cell>
        </row>
        <row r="407">
          <cell r="K407">
            <v>0</v>
          </cell>
          <cell r="V407">
            <v>0.54772000976568846</v>
          </cell>
          <cell r="Y407" t="e">
            <v>#N/A</v>
          </cell>
          <cell r="Z407">
            <v>0.54772000976568846</v>
          </cell>
        </row>
        <row r="408">
          <cell r="K408">
            <v>0</v>
          </cell>
          <cell r="V408">
            <v>9.5091104495644545E-3</v>
          </cell>
          <cell r="Y408">
            <v>9.5091104495644545E-3</v>
          </cell>
          <cell r="Z408" t="e">
            <v>#N/A</v>
          </cell>
        </row>
        <row r="409">
          <cell r="K409">
            <v>0</v>
          </cell>
          <cell r="V409">
            <v>1.4903264472284478E-4</v>
          </cell>
          <cell r="Y409">
            <v>1.4903264472284478E-4</v>
          </cell>
          <cell r="Z409" t="e">
            <v>#N/A</v>
          </cell>
        </row>
        <row r="410">
          <cell r="K410">
            <v>1</v>
          </cell>
          <cell r="V410">
            <v>0.99999964381705986</v>
          </cell>
          <cell r="Y410">
            <v>0.99999964381705986</v>
          </cell>
          <cell r="Z410" t="e">
            <v>#N/A</v>
          </cell>
        </row>
        <row r="411">
          <cell r="K411">
            <v>0</v>
          </cell>
          <cell r="V411">
            <v>0.23458582293116814</v>
          </cell>
          <cell r="Y411">
            <v>0.23458582293116814</v>
          </cell>
          <cell r="Z411" t="e">
            <v>#N/A</v>
          </cell>
        </row>
        <row r="412">
          <cell r="K412">
            <v>0</v>
          </cell>
          <cell r="V412">
            <v>0.24514678493392883</v>
          </cell>
          <cell r="Y412">
            <v>0.24514678493392883</v>
          </cell>
          <cell r="Z412" t="e">
            <v>#N/A</v>
          </cell>
        </row>
        <row r="413">
          <cell r="K413">
            <v>0</v>
          </cell>
          <cell r="V413">
            <v>4.8952940592623111E-2</v>
          </cell>
          <cell r="Y413">
            <v>4.8952940592623111E-2</v>
          </cell>
          <cell r="Z413" t="e">
            <v>#N/A</v>
          </cell>
        </row>
        <row r="414">
          <cell r="K414">
            <v>0</v>
          </cell>
          <cell r="V414">
            <v>0.16907389760481048</v>
          </cell>
          <cell r="Y414">
            <v>0.16907389760481048</v>
          </cell>
          <cell r="Z414" t="e">
            <v>#N/A</v>
          </cell>
        </row>
        <row r="415">
          <cell r="K415">
            <v>0</v>
          </cell>
          <cell r="V415">
            <v>7.9564263214907519E-2</v>
          </cell>
          <cell r="Y415">
            <v>7.9564263214907519E-2</v>
          </cell>
          <cell r="Z415" t="e">
            <v>#N/A</v>
          </cell>
        </row>
        <row r="416">
          <cell r="K416">
            <v>0</v>
          </cell>
          <cell r="V416">
            <v>0.6475305886469086</v>
          </cell>
          <cell r="Y416" t="e">
            <v>#N/A</v>
          </cell>
          <cell r="Z416">
            <v>0.6475305886469086</v>
          </cell>
        </row>
        <row r="417">
          <cell r="K417">
            <v>0</v>
          </cell>
          <cell r="V417">
            <v>3.2430528947199702E-3</v>
          </cell>
          <cell r="Y417">
            <v>3.2430528947199702E-3</v>
          </cell>
          <cell r="Z417" t="e">
            <v>#N/A</v>
          </cell>
        </row>
        <row r="418">
          <cell r="K418">
            <v>0</v>
          </cell>
          <cell r="V418">
            <v>3.8390362274208542E-2</v>
          </cell>
          <cell r="Y418">
            <v>3.8390362274208542E-2</v>
          </cell>
          <cell r="Z418" t="e">
            <v>#N/A</v>
          </cell>
        </row>
        <row r="419">
          <cell r="K419">
            <v>0</v>
          </cell>
          <cell r="V419">
            <v>0.71780699696050965</v>
          </cell>
          <cell r="Y419" t="e">
            <v>#N/A</v>
          </cell>
          <cell r="Z419">
            <v>0.71780699696050965</v>
          </cell>
        </row>
        <row r="420">
          <cell r="K420">
            <v>1</v>
          </cell>
          <cell r="V420">
            <v>0.77587581198595768</v>
          </cell>
          <cell r="Y420">
            <v>0.77587581198595768</v>
          </cell>
          <cell r="Z420" t="e">
            <v>#N/A</v>
          </cell>
        </row>
        <row r="421">
          <cell r="K421">
            <v>0</v>
          </cell>
          <cell r="V421">
            <v>0.25141910117100041</v>
          </cell>
          <cell r="Y421">
            <v>0.25141910117100041</v>
          </cell>
          <cell r="Z421" t="e">
            <v>#N/A</v>
          </cell>
        </row>
        <row r="422">
          <cell r="K422">
            <v>0</v>
          </cell>
          <cell r="V422">
            <v>4.5484498605395207E-4</v>
          </cell>
          <cell r="Y422">
            <v>4.5484498605395207E-4</v>
          </cell>
          <cell r="Z422" t="e">
            <v>#N/A</v>
          </cell>
        </row>
        <row r="423">
          <cell r="K423">
            <v>1</v>
          </cell>
          <cell r="V423">
            <v>0.78536751848443009</v>
          </cell>
          <cell r="Y423">
            <v>0.78536751848443009</v>
          </cell>
          <cell r="Z423" t="e">
            <v>#N/A</v>
          </cell>
        </row>
        <row r="424">
          <cell r="K424">
            <v>1</v>
          </cell>
          <cell r="V424">
            <v>0.86176767267572607</v>
          </cell>
          <cell r="Y424">
            <v>0.86176767267572607</v>
          </cell>
          <cell r="Z424" t="e">
            <v>#N/A</v>
          </cell>
        </row>
        <row r="425">
          <cell r="K425">
            <v>1</v>
          </cell>
          <cell r="V425">
            <v>0.5794614044622346</v>
          </cell>
          <cell r="Y425">
            <v>0.5794614044622346</v>
          </cell>
          <cell r="Z425" t="e">
            <v>#N/A</v>
          </cell>
        </row>
        <row r="426">
          <cell r="K426">
            <v>1</v>
          </cell>
          <cell r="V426">
            <v>0.57527893876753133</v>
          </cell>
          <cell r="Y426">
            <v>0.57527893876753133</v>
          </cell>
          <cell r="Z426" t="e">
            <v>#N/A</v>
          </cell>
        </row>
        <row r="427">
          <cell r="K427">
            <v>0</v>
          </cell>
          <cell r="V427">
            <v>0.14663653536216689</v>
          </cell>
          <cell r="Y427">
            <v>0.14663653536216689</v>
          </cell>
          <cell r="Z427" t="e">
            <v>#N/A</v>
          </cell>
        </row>
        <row r="428">
          <cell r="K428">
            <v>1</v>
          </cell>
          <cell r="V428">
            <v>0.82640203106492671</v>
          </cell>
          <cell r="Y428">
            <v>0.82640203106492671</v>
          </cell>
          <cell r="Z428" t="e">
            <v>#N/A</v>
          </cell>
        </row>
        <row r="429">
          <cell r="K429">
            <v>1</v>
          </cell>
          <cell r="V429">
            <v>0.84018870325977468</v>
          </cell>
          <cell r="Y429">
            <v>0.84018870325977468</v>
          </cell>
          <cell r="Z429" t="e">
            <v>#N/A</v>
          </cell>
        </row>
        <row r="430">
          <cell r="K430">
            <v>1</v>
          </cell>
          <cell r="V430">
            <v>0.99993957826985347</v>
          </cell>
          <cell r="Y430">
            <v>0.99993957826985347</v>
          </cell>
          <cell r="Z430" t="e">
            <v>#N/A</v>
          </cell>
        </row>
        <row r="431">
          <cell r="K431">
            <v>1</v>
          </cell>
          <cell r="V431">
            <v>0.99997337876761372</v>
          </cell>
          <cell r="Y431">
            <v>0.99997337876761372</v>
          </cell>
          <cell r="Z431" t="e">
            <v>#N/A</v>
          </cell>
        </row>
        <row r="432">
          <cell r="K432">
            <v>0</v>
          </cell>
          <cell r="V432">
            <v>5.8155276245376149E-2</v>
          </cell>
          <cell r="Y432">
            <v>5.8155276245376149E-2</v>
          </cell>
          <cell r="Z432" t="e">
            <v>#N/A</v>
          </cell>
        </row>
        <row r="433">
          <cell r="K433">
            <v>0</v>
          </cell>
          <cell r="V433">
            <v>3.6801203045539642E-4</v>
          </cell>
          <cell r="Y433">
            <v>3.6801203045539642E-4</v>
          </cell>
          <cell r="Z433" t="e">
            <v>#N/A</v>
          </cell>
        </row>
        <row r="434">
          <cell r="K434">
            <v>0</v>
          </cell>
          <cell r="V434">
            <v>0.43913076823698555</v>
          </cell>
          <cell r="Y434">
            <v>0.43913076823698555</v>
          </cell>
          <cell r="Z434" t="e">
            <v>#N/A</v>
          </cell>
        </row>
        <row r="435">
          <cell r="K435">
            <v>0</v>
          </cell>
          <cell r="V435">
            <v>0.12829235144676854</v>
          </cell>
          <cell r="Y435">
            <v>0.12829235144676854</v>
          </cell>
          <cell r="Z435" t="e">
            <v>#N/A</v>
          </cell>
        </row>
        <row r="436">
          <cell r="K436">
            <v>0</v>
          </cell>
          <cell r="V436">
            <v>1.804331065219825E-2</v>
          </cell>
          <cell r="Y436">
            <v>1.804331065219825E-2</v>
          </cell>
          <cell r="Z436" t="e">
            <v>#N/A</v>
          </cell>
        </row>
        <row r="437">
          <cell r="K437">
            <v>1</v>
          </cell>
          <cell r="V437">
            <v>0.70439587212815102</v>
          </cell>
          <cell r="Y437">
            <v>0.70439587212815102</v>
          </cell>
          <cell r="Z437" t="e">
            <v>#N/A</v>
          </cell>
        </row>
        <row r="438">
          <cell r="K438">
            <v>0</v>
          </cell>
          <cell r="V438">
            <v>1.0817305222923328E-2</v>
          </cell>
          <cell r="Y438">
            <v>1.0817305222923328E-2</v>
          </cell>
          <cell r="Z438" t="e">
            <v>#N/A</v>
          </cell>
        </row>
        <row r="439">
          <cell r="K439">
            <v>1</v>
          </cell>
          <cell r="V439">
            <v>0.9999642984307453</v>
          </cell>
          <cell r="Y439">
            <v>0.9999642984307453</v>
          </cell>
          <cell r="Z439" t="e">
            <v>#N/A</v>
          </cell>
        </row>
        <row r="440">
          <cell r="K440">
            <v>0</v>
          </cell>
          <cell r="V440">
            <v>1.98394608121684E-3</v>
          </cell>
          <cell r="Y440">
            <v>1.98394608121684E-3</v>
          </cell>
          <cell r="Z440" t="e">
            <v>#N/A</v>
          </cell>
        </row>
        <row r="441">
          <cell r="K441">
            <v>1</v>
          </cell>
          <cell r="V441">
            <v>0.30455536397216998</v>
          </cell>
          <cell r="Y441" t="e">
            <v>#N/A</v>
          </cell>
          <cell r="Z441">
            <v>0.30455536397216998</v>
          </cell>
        </row>
        <row r="442">
          <cell r="K442">
            <v>0</v>
          </cell>
          <cell r="V442">
            <v>6.7200395879978447E-2</v>
          </cell>
          <cell r="Y442">
            <v>6.7200395879978447E-2</v>
          </cell>
          <cell r="Z442" t="e">
            <v>#N/A</v>
          </cell>
        </row>
        <row r="443">
          <cell r="K443">
            <v>1</v>
          </cell>
          <cell r="V443">
            <v>0.99999236659771473</v>
          </cell>
          <cell r="Y443">
            <v>0.99999236659771473</v>
          </cell>
          <cell r="Z443" t="e">
            <v>#N/A</v>
          </cell>
        </row>
        <row r="444">
          <cell r="K444">
            <v>1</v>
          </cell>
          <cell r="V444">
            <v>0.99941978820718225</v>
          </cell>
          <cell r="Y444">
            <v>0.99941978820718225</v>
          </cell>
          <cell r="Z444" t="e">
            <v>#N/A</v>
          </cell>
        </row>
        <row r="445">
          <cell r="K445">
            <v>0</v>
          </cell>
          <cell r="V445">
            <v>5.8434174828082906E-4</v>
          </cell>
          <cell r="Y445">
            <v>5.8434174828082906E-4</v>
          </cell>
          <cell r="Z445" t="e">
            <v>#N/A</v>
          </cell>
        </row>
        <row r="446">
          <cell r="K446">
            <v>0</v>
          </cell>
          <cell r="V446">
            <v>0.10394227404932919</v>
          </cell>
          <cell r="Y446">
            <v>0.10394227404932919</v>
          </cell>
          <cell r="Z446" t="e">
            <v>#N/A</v>
          </cell>
        </row>
        <row r="447">
          <cell r="K447">
            <v>0</v>
          </cell>
          <cell r="V447">
            <v>1.3956575378862852E-3</v>
          </cell>
          <cell r="Y447">
            <v>1.3956575378862852E-3</v>
          </cell>
          <cell r="Z447" t="e">
            <v>#N/A</v>
          </cell>
        </row>
        <row r="448">
          <cell r="K448">
            <v>1</v>
          </cell>
          <cell r="V448">
            <v>0.99999303435630127</v>
          </cell>
          <cell r="Y448">
            <v>0.99999303435630127</v>
          </cell>
          <cell r="Z448" t="e">
            <v>#N/A</v>
          </cell>
        </row>
        <row r="449">
          <cell r="K449">
            <v>0</v>
          </cell>
          <cell r="V449">
            <v>2.9505446331414313E-4</v>
          </cell>
          <cell r="Y449">
            <v>2.9505446331414313E-4</v>
          </cell>
          <cell r="Z449" t="e">
            <v>#N/A</v>
          </cell>
        </row>
        <row r="450">
          <cell r="K450">
            <v>1</v>
          </cell>
          <cell r="V450">
            <v>0.99998449782963217</v>
          </cell>
          <cell r="Y450">
            <v>0.99998449782963217</v>
          </cell>
          <cell r="Z450" t="e">
            <v>#N/A</v>
          </cell>
        </row>
        <row r="451">
          <cell r="K451">
            <v>1</v>
          </cell>
          <cell r="V451">
            <v>0.99992847415998076</v>
          </cell>
          <cell r="Y451">
            <v>0.99992847415998076</v>
          </cell>
          <cell r="Z451" t="e">
            <v>#N/A</v>
          </cell>
        </row>
        <row r="452">
          <cell r="K452">
            <v>1</v>
          </cell>
          <cell r="V452">
            <v>0.99998222575095008</v>
          </cell>
          <cell r="Y452">
            <v>0.99998222575095008</v>
          </cell>
          <cell r="Z452" t="e">
            <v>#N/A</v>
          </cell>
        </row>
        <row r="453">
          <cell r="K453">
            <v>1</v>
          </cell>
          <cell r="V453">
            <v>0.41419809351899833</v>
          </cell>
          <cell r="Y453" t="e">
            <v>#N/A</v>
          </cell>
          <cell r="Z453">
            <v>0.41419809351899833</v>
          </cell>
        </row>
        <row r="454">
          <cell r="K454">
            <v>0</v>
          </cell>
          <cell r="V454">
            <v>0.38542188124016763</v>
          </cell>
          <cell r="Y454">
            <v>0.38542188124016763</v>
          </cell>
          <cell r="Z454" t="e">
            <v>#N/A</v>
          </cell>
        </row>
        <row r="455">
          <cell r="K455">
            <v>1</v>
          </cell>
          <cell r="V455">
            <v>0.99997643721104479</v>
          </cell>
          <cell r="Y455">
            <v>0.99997643721104479</v>
          </cell>
          <cell r="Z455" t="e">
            <v>#N/A</v>
          </cell>
        </row>
        <row r="456">
          <cell r="K456">
            <v>1</v>
          </cell>
          <cell r="V456">
            <v>0.4185613709027125</v>
          </cell>
          <cell r="Y456" t="e">
            <v>#N/A</v>
          </cell>
          <cell r="Z456">
            <v>0.4185613709027125</v>
          </cell>
        </row>
        <row r="457">
          <cell r="K457">
            <v>0</v>
          </cell>
          <cell r="V457">
            <v>6.7079286420442447E-2</v>
          </cell>
          <cell r="Y457">
            <v>6.7079286420442447E-2</v>
          </cell>
          <cell r="Z457" t="e">
            <v>#N/A</v>
          </cell>
        </row>
        <row r="458">
          <cell r="K458">
            <v>1</v>
          </cell>
          <cell r="V458">
            <v>0.18733375090922277</v>
          </cell>
          <cell r="Y458" t="e">
            <v>#N/A</v>
          </cell>
          <cell r="Z458">
            <v>0.18733375090922277</v>
          </cell>
        </row>
        <row r="459">
          <cell r="K459">
            <v>0</v>
          </cell>
          <cell r="V459">
            <v>0.59605364670414462</v>
          </cell>
          <cell r="Y459" t="e">
            <v>#N/A</v>
          </cell>
          <cell r="Z459">
            <v>0.59605364670414462</v>
          </cell>
        </row>
        <row r="460">
          <cell r="K460">
            <v>1</v>
          </cell>
          <cell r="V460">
            <v>0.99999425188851032</v>
          </cell>
          <cell r="Y460">
            <v>0.99999425188851032</v>
          </cell>
          <cell r="Z460" t="e">
            <v>#N/A</v>
          </cell>
        </row>
        <row r="461">
          <cell r="K461">
            <v>1</v>
          </cell>
          <cell r="V461">
            <v>0.76502161478700847</v>
          </cell>
          <cell r="Y461">
            <v>0.76502161478700847</v>
          </cell>
          <cell r="Z461" t="e">
            <v>#N/A</v>
          </cell>
        </row>
        <row r="462">
          <cell r="K462">
            <v>1</v>
          </cell>
          <cell r="V462">
            <v>0.99999976318480133</v>
          </cell>
          <cell r="Y462">
            <v>0.99999976318480133</v>
          </cell>
          <cell r="Z462" t="e">
            <v>#N/A</v>
          </cell>
        </row>
        <row r="463">
          <cell r="K463">
            <v>1</v>
          </cell>
          <cell r="V463">
            <v>0.99999927259157761</v>
          </cell>
          <cell r="Y463">
            <v>0.99999927259157761</v>
          </cell>
          <cell r="Z463" t="e">
            <v>#N/A</v>
          </cell>
        </row>
        <row r="464">
          <cell r="K464">
            <v>1</v>
          </cell>
          <cell r="V464">
            <v>0.99999905709030823</v>
          </cell>
          <cell r="Y464">
            <v>0.99999905709030823</v>
          </cell>
          <cell r="Z464" t="e">
            <v>#N/A</v>
          </cell>
        </row>
        <row r="465">
          <cell r="K465">
            <v>1</v>
          </cell>
          <cell r="V465">
            <v>0.99999858970001276</v>
          </cell>
          <cell r="Y465">
            <v>0.99999858970001276</v>
          </cell>
          <cell r="Z465" t="e">
            <v>#N/A</v>
          </cell>
        </row>
        <row r="466">
          <cell r="K466">
            <v>0</v>
          </cell>
          <cell r="V466">
            <v>0.19923169754275738</v>
          </cell>
          <cell r="Y466">
            <v>0.19923169754275738</v>
          </cell>
          <cell r="Z466" t="e">
            <v>#N/A</v>
          </cell>
        </row>
        <row r="467">
          <cell r="K467">
            <v>1</v>
          </cell>
          <cell r="V467">
            <v>0.99995440601546504</v>
          </cell>
          <cell r="Y467">
            <v>0.99995440601546504</v>
          </cell>
          <cell r="Z467" t="e">
            <v>#N/A</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stion 2"/>
      <sheetName val="Question 3"/>
      <sheetName val="Question 4"/>
      <sheetName val="Question 5"/>
    </sheetNames>
    <sheetDataSet>
      <sheetData sheetId="0"/>
      <sheetData sheetId="1">
        <row r="8">
          <cell r="A8">
            <v>55</v>
          </cell>
          <cell r="B8">
            <v>160</v>
          </cell>
          <cell r="C8" t="str">
            <v>S</v>
          </cell>
        </row>
        <row r="9">
          <cell r="A9">
            <v>58</v>
          </cell>
          <cell r="B9">
            <v>165</v>
          </cell>
          <cell r="C9" t="str">
            <v>S</v>
          </cell>
        </row>
        <row r="10">
          <cell r="A10">
            <v>60</v>
          </cell>
          <cell r="B10">
            <v>160</v>
          </cell>
          <cell r="C10" t="str">
            <v>M</v>
          </cell>
        </row>
        <row r="11">
          <cell r="A11">
            <v>65</v>
          </cell>
          <cell r="B11">
            <v>166</v>
          </cell>
          <cell r="C11" t="str">
            <v>M</v>
          </cell>
        </row>
        <row r="12">
          <cell r="A12">
            <v>70</v>
          </cell>
          <cell r="B12">
            <v>168</v>
          </cell>
          <cell r="C12" t="str">
            <v>M</v>
          </cell>
        </row>
        <row r="13">
          <cell r="A13">
            <v>68</v>
          </cell>
          <cell r="B13">
            <v>171</v>
          </cell>
          <cell r="C13" t="str">
            <v>M</v>
          </cell>
        </row>
        <row r="14">
          <cell r="A14">
            <v>75</v>
          </cell>
          <cell r="B14">
            <v>175</v>
          </cell>
          <cell r="C14" t="str">
            <v>L</v>
          </cell>
        </row>
        <row r="15">
          <cell r="A15">
            <v>75</v>
          </cell>
          <cell r="B15">
            <v>180</v>
          </cell>
          <cell r="C15" t="str">
            <v>L</v>
          </cell>
        </row>
        <row r="16">
          <cell r="A16">
            <v>80</v>
          </cell>
          <cell r="B16">
            <v>187</v>
          </cell>
          <cell r="C16" t="str">
            <v>L</v>
          </cell>
        </row>
        <row r="17">
          <cell r="A17">
            <v>90</v>
          </cell>
          <cell r="B17">
            <v>190</v>
          </cell>
          <cell r="C17" t="str">
            <v>L</v>
          </cell>
        </row>
        <row r="21">
          <cell r="A21">
            <v>69</v>
          </cell>
          <cell r="B21">
            <v>170</v>
          </cell>
        </row>
      </sheetData>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41026-E710-40F4-B5F7-309F7A0FC330}" name="Table3" displayName="Table3" ref="Q1:U12" totalsRowShown="0" headerRowDxfId="7">
  <autoFilter ref="Q1:U12" xr:uid="{1A041026-E710-40F4-B5F7-309F7A0FC330}"/>
  <tableColumns count="5">
    <tableColumn id="1" xr3:uid="{A89DF9A0-AC6C-4F2F-B80A-0FBB5DA00254}" name="Coefficient" dataDxfId="6"/>
    <tableColumn id="2" xr3:uid="{B1384AD0-178B-4D27-8CB0-A71D4E56FB86}" name="Value" dataDxfId="5"/>
    <tableColumn id="3" xr3:uid="{171791F3-D9B2-4AD9-B5AC-BD3CE5A41D0A}" name="Odds Ratio (e^β)">
      <calculatedColumnFormula>EXP(R2)</calculatedColumnFormula>
    </tableColumn>
    <tableColumn id="4" xr3:uid="{7A5D1173-BFA1-497A-A1B9-C69963CC3B36}" name="Direction of Effect" dataDxfId="4"/>
    <tableColumn id="5" xr3:uid="{E51411FA-F02F-4F43-A0AB-35BF84952FDE}" name="Interpretation of Beta Coefficients"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EE87B-32C6-4FF5-93C8-46C34DD4BFC3}" name="Table1" displayName="Table1" ref="S22:U26" totalsRowShown="0" headerRowDxfId="2">
  <autoFilter ref="S22:U26" xr:uid="{120EE87B-32C6-4FF5-93C8-46C34DD4BFC3}"/>
  <tableColumns count="3">
    <tableColumn id="1" xr3:uid="{91AD6445-6493-402C-94EE-186554872D77}" name="Metric" dataDxfId="1"/>
    <tableColumn id="2" xr3:uid="{271E2BF4-C2EA-4678-BCA4-DB12479E3DC8}" name="Value" dataDxfId="0"/>
    <tableColumn id="3" xr3:uid="{E3E413E1-B518-4713-9CFF-DA3653EEE9DF}" name="Interpretation Of Model Metric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A72640F-7E09-44D8-B588-6DC73AC1E78F}">
  <we:reference id="wa200000019" version="25.0.2.0" store="en-US" storeType="OMEX"/>
  <we:alternateReferences>
    <we:reference id="WA200000019" version="25.0.2.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2F9C-5C6B-4926-9019-D0BAE0535189}">
  <dimension ref="A4:M119"/>
  <sheetViews>
    <sheetView tabSelected="1" zoomScale="70" zoomScaleNormal="70" workbookViewId="0">
      <selection activeCell="H121" sqref="H121"/>
    </sheetView>
  </sheetViews>
  <sheetFormatPr defaultRowHeight="15" x14ac:dyDescent="0.25"/>
  <cols>
    <col min="1" max="1" width="13.7109375" customWidth="1"/>
    <col min="2" max="2" width="21.28515625" customWidth="1"/>
    <col min="3" max="3" width="10.85546875" customWidth="1"/>
    <col min="4" max="4" width="10.7109375" customWidth="1"/>
    <col min="5" max="5" width="21.42578125" customWidth="1"/>
    <col min="6" max="6" width="12.7109375" customWidth="1"/>
    <col min="7" max="7" width="15.85546875" customWidth="1"/>
    <col min="8" max="13" width="12.7109375" customWidth="1"/>
  </cols>
  <sheetData>
    <row r="4" spans="1:10" x14ac:dyDescent="0.25">
      <c r="A4" s="38" t="s">
        <v>65</v>
      </c>
      <c r="B4" s="38" t="s">
        <v>66</v>
      </c>
      <c r="C4" s="39" t="s">
        <v>67</v>
      </c>
      <c r="E4" t="s">
        <v>68</v>
      </c>
    </row>
    <row r="5" spans="1:10" ht="15.75" thickBot="1" x14ac:dyDescent="0.3">
      <c r="A5" s="33">
        <v>1</v>
      </c>
      <c r="B5" s="33">
        <v>1</v>
      </c>
      <c r="C5" s="35">
        <v>76</v>
      </c>
    </row>
    <row r="6" spans="1:10" x14ac:dyDescent="0.25">
      <c r="A6" s="33">
        <v>2</v>
      </c>
      <c r="B6" s="33">
        <v>3</v>
      </c>
      <c r="C6" s="35">
        <v>78</v>
      </c>
      <c r="E6" s="30" t="s">
        <v>69</v>
      </c>
      <c r="F6" s="30"/>
    </row>
    <row r="7" spans="1:10" x14ac:dyDescent="0.25">
      <c r="A7" s="33">
        <v>2</v>
      </c>
      <c r="B7" s="33">
        <v>3</v>
      </c>
      <c r="C7" s="35">
        <v>85</v>
      </c>
      <c r="E7" t="s">
        <v>70</v>
      </c>
      <c r="F7">
        <v>0.67718823822061536</v>
      </c>
    </row>
    <row r="8" spans="1:10" x14ac:dyDescent="0.25">
      <c r="A8" s="33">
        <v>4</v>
      </c>
      <c r="B8" s="33">
        <v>5</v>
      </c>
      <c r="C8" s="35">
        <v>88</v>
      </c>
      <c r="E8" t="s">
        <v>71</v>
      </c>
      <c r="F8">
        <v>0.45858390998434095</v>
      </c>
    </row>
    <row r="9" spans="1:10" x14ac:dyDescent="0.25">
      <c r="A9" s="33">
        <v>2</v>
      </c>
      <c r="B9" s="33">
        <v>2</v>
      </c>
      <c r="C9" s="35">
        <v>72</v>
      </c>
      <c r="E9" t="s">
        <v>72</v>
      </c>
      <c r="F9">
        <v>0.42931817538889999</v>
      </c>
    </row>
    <row r="10" spans="1:10" x14ac:dyDescent="0.25">
      <c r="A10" s="33">
        <v>1</v>
      </c>
      <c r="B10" s="33">
        <v>2</v>
      </c>
      <c r="C10" s="35">
        <v>69</v>
      </c>
      <c r="E10" t="s">
        <v>73</v>
      </c>
      <c r="F10">
        <v>7.0534919587570064</v>
      </c>
    </row>
    <row r="11" spans="1:10" ht="15.75" thickBot="1" x14ac:dyDescent="0.3">
      <c r="A11" s="33">
        <v>5</v>
      </c>
      <c r="B11" s="33">
        <v>1</v>
      </c>
      <c r="C11" s="35">
        <v>94</v>
      </c>
      <c r="E11" s="28" t="s">
        <v>74</v>
      </c>
      <c r="F11" s="28">
        <v>40</v>
      </c>
    </row>
    <row r="12" spans="1:10" x14ac:dyDescent="0.25">
      <c r="A12" s="33">
        <v>4</v>
      </c>
      <c r="B12" s="33">
        <v>1</v>
      </c>
      <c r="C12" s="35">
        <v>94</v>
      </c>
    </row>
    <row r="13" spans="1:10" ht="15.75" thickBot="1" x14ac:dyDescent="0.3">
      <c r="A13" s="33">
        <v>2</v>
      </c>
      <c r="B13" s="33">
        <v>0</v>
      </c>
      <c r="C13" s="35">
        <v>88</v>
      </c>
      <c r="E13" t="s">
        <v>75</v>
      </c>
    </row>
    <row r="14" spans="1:10" x14ac:dyDescent="0.25">
      <c r="A14" s="33">
        <v>4</v>
      </c>
      <c r="B14" s="33">
        <v>3</v>
      </c>
      <c r="C14" s="35">
        <v>92</v>
      </c>
      <c r="E14" s="29"/>
      <c r="F14" s="29" t="s">
        <v>80</v>
      </c>
      <c r="G14" s="29" t="s">
        <v>81</v>
      </c>
      <c r="H14" s="29" t="s">
        <v>82</v>
      </c>
      <c r="I14" s="29" t="s">
        <v>83</v>
      </c>
      <c r="J14" s="29" t="s">
        <v>84</v>
      </c>
    </row>
    <row r="15" spans="1:10" x14ac:dyDescent="0.25">
      <c r="A15" s="33">
        <v>4</v>
      </c>
      <c r="B15" s="33">
        <v>4</v>
      </c>
      <c r="C15" s="35">
        <v>90</v>
      </c>
      <c r="E15" t="s">
        <v>76</v>
      </c>
      <c r="F15">
        <v>2</v>
      </c>
      <c r="G15">
        <v>1559.1852939467592</v>
      </c>
      <c r="H15">
        <v>779.5926469733796</v>
      </c>
      <c r="I15">
        <v>15.669653139538086</v>
      </c>
      <c r="J15">
        <v>1.1757809675641821E-5</v>
      </c>
    </row>
    <row r="16" spans="1:10" x14ac:dyDescent="0.25">
      <c r="A16" s="33">
        <v>3</v>
      </c>
      <c r="B16" s="33">
        <v>3</v>
      </c>
      <c r="C16" s="35">
        <v>75</v>
      </c>
      <c r="E16" t="s">
        <v>77</v>
      </c>
      <c r="F16">
        <v>37</v>
      </c>
      <c r="G16">
        <v>1840.8147060532408</v>
      </c>
      <c r="H16">
        <v>49.751748812249751</v>
      </c>
    </row>
    <row r="17" spans="1:13" ht="15.75" thickBot="1" x14ac:dyDescent="0.3">
      <c r="A17" s="33">
        <v>6</v>
      </c>
      <c r="B17" s="33">
        <v>2</v>
      </c>
      <c r="C17" s="35">
        <v>96</v>
      </c>
      <c r="E17" s="28" t="s">
        <v>78</v>
      </c>
      <c r="F17" s="28">
        <v>39</v>
      </c>
      <c r="G17" s="28">
        <v>3400</v>
      </c>
      <c r="H17" s="28"/>
      <c r="I17" s="28"/>
      <c r="J17" s="28"/>
    </row>
    <row r="18" spans="1:13" ht="15.75" thickBot="1" x14ac:dyDescent="0.3">
      <c r="A18" s="33">
        <v>5</v>
      </c>
      <c r="B18" s="33">
        <v>4</v>
      </c>
      <c r="C18" s="35">
        <v>90</v>
      </c>
    </row>
    <row r="19" spans="1:13" x14ac:dyDescent="0.25">
      <c r="A19" s="33">
        <v>3</v>
      </c>
      <c r="B19" s="33">
        <v>4</v>
      </c>
      <c r="C19" s="35">
        <v>82</v>
      </c>
      <c r="E19" s="29"/>
      <c r="F19" s="29" t="s">
        <v>85</v>
      </c>
      <c r="G19" s="29" t="s">
        <v>73</v>
      </c>
      <c r="H19" s="29" t="s">
        <v>86</v>
      </c>
      <c r="I19" s="29" t="s">
        <v>87</v>
      </c>
      <c r="J19" s="29" t="s">
        <v>88</v>
      </c>
      <c r="K19" s="29" t="s">
        <v>89</v>
      </c>
      <c r="L19" s="29" t="s">
        <v>90</v>
      </c>
      <c r="M19" s="29" t="s">
        <v>91</v>
      </c>
    </row>
    <row r="20" spans="1:13" x14ac:dyDescent="0.25">
      <c r="A20" s="33">
        <v>4</v>
      </c>
      <c r="B20" s="33">
        <v>4</v>
      </c>
      <c r="C20" s="35">
        <v>85</v>
      </c>
      <c r="E20" t="s">
        <v>79</v>
      </c>
      <c r="F20">
        <v>68.555092623974744</v>
      </c>
      <c r="G20">
        <v>3.0314668441486985</v>
      </c>
      <c r="H20">
        <v>22.614495275216015</v>
      </c>
      <c r="I20">
        <v>2.9340969912087499E-23</v>
      </c>
      <c r="J20">
        <v>62.412757352438007</v>
      </c>
      <c r="K20">
        <v>74.697427895511481</v>
      </c>
      <c r="L20">
        <v>62.412757352438007</v>
      </c>
      <c r="M20">
        <v>74.697427895511481</v>
      </c>
    </row>
    <row r="21" spans="1:13" x14ac:dyDescent="0.25">
      <c r="A21" s="33">
        <v>6</v>
      </c>
      <c r="B21" s="33">
        <v>5</v>
      </c>
      <c r="C21" s="35">
        <v>99</v>
      </c>
      <c r="E21" t="s">
        <v>65</v>
      </c>
      <c r="F21">
        <v>3.6378320276564642</v>
      </c>
      <c r="G21">
        <v>0.72665567956914667</v>
      </c>
      <c r="H21">
        <v>5.0062665577917604</v>
      </c>
      <c r="I21">
        <v>1.3835495595545077E-5</v>
      </c>
      <c r="J21">
        <v>2.1654877664961623</v>
      </c>
      <c r="K21">
        <v>5.1101762888167661</v>
      </c>
      <c r="L21">
        <v>2.1654877664961623</v>
      </c>
      <c r="M21">
        <v>5.1101762888167661</v>
      </c>
    </row>
    <row r="22" spans="1:13" ht="15.75" thickBot="1" x14ac:dyDescent="0.3">
      <c r="A22" s="33">
        <v>2</v>
      </c>
      <c r="B22" s="33">
        <v>1</v>
      </c>
      <c r="C22" s="35">
        <v>83</v>
      </c>
      <c r="E22" s="28" t="s">
        <v>66</v>
      </c>
      <c r="F22" s="28">
        <v>0.79841333630298139</v>
      </c>
      <c r="G22" s="28">
        <v>0.69678661379794615</v>
      </c>
      <c r="H22" s="28">
        <v>1.1458505667195622</v>
      </c>
      <c r="I22" s="28">
        <v>0.25921415520024049</v>
      </c>
      <c r="J22" s="28">
        <v>-0.61341044891399299</v>
      </c>
      <c r="K22" s="28">
        <v>2.2102371215199557</v>
      </c>
      <c r="L22" s="28">
        <v>-0.61341044891399299</v>
      </c>
      <c r="M22" s="28">
        <v>2.2102371215199557</v>
      </c>
    </row>
    <row r="23" spans="1:13" x14ac:dyDescent="0.25">
      <c r="A23" s="33">
        <v>1</v>
      </c>
      <c r="B23" s="33">
        <v>0</v>
      </c>
      <c r="C23" s="35">
        <v>62</v>
      </c>
    </row>
    <row r="24" spans="1:13" x14ac:dyDescent="0.25">
      <c r="A24" s="33">
        <v>2</v>
      </c>
      <c r="B24" s="33">
        <v>1</v>
      </c>
      <c r="C24" s="35">
        <v>76</v>
      </c>
      <c r="E24" s="96" t="s">
        <v>198</v>
      </c>
      <c r="F24" s="96"/>
      <c r="G24" s="96"/>
      <c r="H24" s="96"/>
      <c r="I24" s="96"/>
      <c r="J24" s="96"/>
      <c r="K24" s="96"/>
    </row>
    <row r="25" spans="1:13" x14ac:dyDescent="0.25">
      <c r="A25" s="33">
        <f>A5+1</f>
        <v>2</v>
      </c>
      <c r="B25" s="33">
        <v>1</v>
      </c>
      <c r="C25" s="35">
        <v>79</v>
      </c>
      <c r="E25" s="40" t="s">
        <v>92</v>
      </c>
    </row>
    <row r="26" spans="1:13" x14ac:dyDescent="0.25">
      <c r="A26" s="33">
        <f t="shared" ref="A26:A34" si="0">A6+1</f>
        <v>3</v>
      </c>
      <c r="B26" s="33">
        <v>4</v>
      </c>
      <c r="C26" s="35">
        <v>77</v>
      </c>
    </row>
    <row r="27" spans="1:13" x14ac:dyDescent="0.25">
      <c r="A27" s="33">
        <f t="shared" si="0"/>
        <v>3</v>
      </c>
      <c r="B27" s="33">
        <v>5</v>
      </c>
      <c r="C27" s="35">
        <v>83</v>
      </c>
    </row>
    <row r="28" spans="1:13" x14ac:dyDescent="0.25">
      <c r="A28" s="33">
        <f t="shared" si="0"/>
        <v>5</v>
      </c>
      <c r="B28" s="33">
        <v>5</v>
      </c>
      <c r="C28" s="35">
        <v>89</v>
      </c>
    </row>
    <row r="29" spans="1:13" x14ac:dyDescent="0.25">
      <c r="A29" s="33">
        <f t="shared" si="0"/>
        <v>3</v>
      </c>
      <c r="B29" s="33">
        <v>3</v>
      </c>
      <c r="C29" s="35">
        <v>77</v>
      </c>
      <c r="E29" s="41">
        <f>CORREL(B5:B44,A5:A44)</f>
        <v>0.25500759390646821</v>
      </c>
    </row>
    <row r="30" spans="1:13" x14ac:dyDescent="0.25">
      <c r="A30" s="33">
        <f t="shared" si="0"/>
        <v>2</v>
      </c>
      <c r="B30" s="33">
        <v>3</v>
      </c>
      <c r="C30" s="35">
        <v>68</v>
      </c>
    </row>
    <row r="31" spans="1:13" x14ac:dyDescent="0.25">
      <c r="A31" s="33">
        <f t="shared" si="0"/>
        <v>6</v>
      </c>
      <c r="B31" s="33">
        <v>2</v>
      </c>
      <c r="C31" s="35">
        <v>92</v>
      </c>
    </row>
    <row r="32" spans="1:13" x14ac:dyDescent="0.25">
      <c r="A32" s="33">
        <f t="shared" si="0"/>
        <v>5</v>
      </c>
      <c r="B32" s="33">
        <v>2</v>
      </c>
      <c r="C32" s="35">
        <v>96</v>
      </c>
    </row>
    <row r="33" spans="1:3" x14ac:dyDescent="0.25">
      <c r="A33" s="33">
        <f t="shared" si="0"/>
        <v>3</v>
      </c>
      <c r="B33" s="33">
        <v>1</v>
      </c>
      <c r="C33" s="35">
        <v>87</v>
      </c>
    </row>
    <row r="34" spans="1:3" x14ac:dyDescent="0.25">
      <c r="A34" s="33">
        <f t="shared" si="0"/>
        <v>5</v>
      </c>
      <c r="B34" s="33">
        <v>0</v>
      </c>
      <c r="C34" s="35">
        <v>91</v>
      </c>
    </row>
    <row r="35" spans="1:3" x14ac:dyDescent="0.25">
      <c r="A35" s="33">
        <f>A25+1</f>
        <v>3</v>
      </c>
      <c r="B35" s="33">
        <v>4</v>
      </c>
      <c r="C35" s="35">
        <v>89</v>
      </c>
    </row>
    <row r="36" spans="1:3" x14ac:dyDescent="0.25">
      <c r="A36" s="33">
        <f t="shared" ref="A36:A44" si="1">A26+1</f>
        <v>4</v>
      </c>
      <c r="B36" s="33">
        <v>3</v>
      </c>
      <c r="C36" s="35">
        <v>77</v>
      </c>
    </row>
    <row r="37" spans="1:3" x14ac:dyDescent="0.25">
      <c r="A37" s="33">
        <f t="shared" si="1"/>
        <v>4</v>
      </c>
      <c r="B37" s="33">
        <v>1</v>
      </c>
      <c r="C37" s="35">
        <v>94</v>
      </c>
    </row>
    <row r="38" spans="1:3" x14ac:dyDescent="0.25">
      <c r="A38" s="33">
        <f t="shared" si="1"/>
        <v>6</v>
      </c>
      <c r="B38" s="33">
        <v>5</v>
      </c>
      <c r="C38" s="35">
        <v>92</v>
      </c>
    </row>
    <row r="39" spans="1:3" x14ac:dyDescent="0.25">
      <c r="A39" s="33">
        <f t="shared" si="1"/>
        <v>4</v>
      </c>
      <c r="B39" s="33">
        <v>4</v>
      </c>
      <c r="C39" s="35">
        <v>85</v>
      </c>
    </row>
    <row r="40" spans="1:3" x14ac:dyDescent="0.25">
      <c r="A40" s="33">
        <f t="shared" si="1"/>
        <v>3</v>
      </c>
      <c r="B40" s="33">
        <v>5</v>
      </c>
      <c r="C40" s="35">
        <v>87</v>
      </c>
    </row>
    <row r="41" spans="1:3" x14ac:dyDescent="0.25">
      <c r="A41" s="33">
        <f t="shared" si="1"/>
        <v>7</v>
      </c>
      <c r="B41" s="33">
        <v>5</v>
      </c>
      <c r="C41" s="35">
        <v>98</v>
      </c>
    </row>
    <row r="42" spans="1:3" x14ac:dyDescent="0.25">
      <c r="A42" s="33">
        <f t="shared" si="1"/>
        <v>6</v>
      </c>
      <c r="B42" s="33">
        <v>1</v>
      </c>
      <c r="C42" s="35">
        <v>85</v>
      </c>
    </row>
    <row r="43" spans="1:3" x14ac:dyDescent="0.25">
      <c r="A43" s="33">
        <f t="shared" si="1"/>
        <v>4</v>
      </c>
      <c r="B43" s="33">
        <v>0</v>
      </c>
      <c r="C43" s="35">
        <v>65</v>
      </c>
    </row>
    <row r="44" spans="1:3" x14ac:dyDescent="0.25">
      <c r="A44" s="34">
        <f t="shared" si="1"/>
        <v>6</v>
      </c>
      <c r="B44" s="34">
        <v>1</v>
      </c>
      <c r="C44" s="36">
        <v>75</v>
      </c>
    </row>
    <row r="53" spans="5:11" x14ac:dyDescent="0.25">
      <c r="E53" s="97" t="s">
        <v>199</v>
      </c>
      <c r="F53" s="97"/>
      <c r="G53" s="97"/>
      <c r="H53" s="97"/>
      <c r="I53" s="97"/>
      <c r="J53" s="97"/>
      <c r="K53" s="97"/>
    </row>
    <row r="54" spans="5:11" x14ac:dyDescent="0.25">
      <c r="E54" s="42" t="s">
        <v>93</v>
      </c>
    </row>
    <row r="55" spans="5:11" x14ac:dyDescent="0.25">
      <c r="E55" s="43" t="s">
        <v>94</v>
      </c>
      <c r="F55" s="43">
        <f>F20</f>
        <v>68.555092623974744</v>
      </c>
    </row>
    <row r="56" spans="5:11" x14ac:dyDescent="0.25">
      <c r="E56" s="43" t="s">
        <v>95</v>
      </c>
      <c r="F56" s="43">
        <f>F21</f>
        <v>3.6378320276564642</v>
      </c>
    </row>
    <row r="57" spans="5:11" x14ac:dyDescent="0.25">
      <c r="E57" s="43" t="s">
        <v>96</v>
      </c>
      <c r="F57" s="43">
        <f>F22</f>
        <v>0.79841333630298139</v>
      </c>
    </row>
    <row r="61" spans="5:11" x14ac:dyDescent="0.25">
      <c r="E61" s="95" t="s">
        <v>200</v>
      </c>
      <c r="F61" s="95"/>
      <c r="G61" s="95"/>
      <c r="H61" s="95"/>
      <c r="I61" s="95"/>
      <c r="J61" s="95"/>
      <c r="K61" s="95"/>
    </row>
    <row r="62" spans="5:11" x14ac:dyDescent="0.25">
      <c r="E62" s="46" t="s">
        <v>97</v>
      </c>
    </row>
    <row r="63" spans="5:11" x14ac:dyDescent="0.25">
      <c r="E63" s="47">
        <f>F8</f>
        <v>0.45858390998434095</v>
      </c>
    </row>
    <row r="64" spans="5:11" x14ac:dyDescent="0.25">
      <c r="E64" s="44"/>
    </row>
    <row r="65" spans="5:11" x14ac:dyDescent="0.25">
      <c r="E65" s="44"/>
    </row>
    <row r="67" spans="5:11" x14ac:dyDescent="0.25">
      <c r="E67" s="45"/>
      <c r="G67" s="45"/>
    </row>
    <row r="68" spans="5:11" x14ac:dyDescent="0.25">
      <c r="E68" s="44"/>
    </row>
    <row r="69" spans="5:11" x14ac:dyDescent="0.25">
      <c r="E69" s="44"/>
    </row>
    <row r="73" spans="5:11" x14ac:dyDescent="0.25">
      <c r="E73" s="98" t="s">
        <v>201</v>
      </c>
      <c r="F73" s="98"/>
      <c r="G73" s="98"/>
      <c r="H73" s="98"/>
      <c r="I73" s="98"/>
      <c r="J73" s="98"/>
      <c r="K73" s="98"/>
    </row>
    <row r="74" spans="5:11" x14ac:dyDescent="0.25">
      <c r="E74" s="44" t="s">
        <v>98</v>
      </c>
    </row>
    <row r="79" spans="5:11" x14ac:dyDescent="0.25">
      <c r="E79" s="48"/>
    </row>
    <row r="82" spans="5:12" x14ac:dyDescent="0.25">
      <c r="L82" s="49" t="s">
        <v>99</v>
      </c>
    </row>
    <row r="83" spans="5:12" x14ac:dyDescent="0.25">
      <c r="L83" s="50">
        <f>_xlfn.F.INV(0.95,2,37)</f>
        <v>3.2519238463872067</v>
      </c>
    </row>
    <row r="94" spans="5:12" x14ac:dyDescent="0.25">
      <c r="E94" s="99" t="s">
        <v>202</v>
      </c>
      <c r="F94" s="99"/>
      <c r="G94" s="99"/>
      <c r="H94" s="99"/>
      <c r="I94" s="99"/>
      <c r="J94" s="99"/>
      <c r="K94" s="99"/>
    </row>
    <row r="95" spans="5:12" x14ac:dyDescent="0.25">
      <c r="E95" s="51" t="s">
        <v>100</v>
      </c>
    </row>
    <row r="114" spans="5:11" x14ac:dyDescent="0.25">
      <c r="E114" s="95" t="s">
        <v>203</v>
      </c>
      <c r="F114" s="95"/>
      <c r="G114" s="95"/>
      <c r="H114" s="95"/>
      <c r="I114" s="95"/>
      <c r="J114" s="95"/>
      <c r="K114" s="95"/>
    </row>
    <row r="115" spans="5:11" x14ac:dyDescent="0.25">
      <c r="E115" s="92" t="s">
        <v>102</v>
      </c>
      <c r="F115" s="92" t="s">
        <v>103</v>
      </c>
      <c r="G115" s="92" t="s">
        <v>104</v>
      </c>
    </row>
    <row r="116" spans="5:11" x14ac:dyDescent="0.25">
      <c r="E116" s="47">
        <f>F55+F56*F116+F57*G116</f>
        <v>82.66224205215606</v>
      </c>
      <c r="F116" s="31">
        <v>3</v>
      </c>
      <c r="G116" s="31">
        <v>4</v>
      </c>
    </row>
    <row r="117" spans="5:11" x14ac:dyDescent="0.25">
      <c r="E117" s="52" t="s">
        <v>101</v>
      </c>
    </row>
    <row r="118" spans="5:11" x14ac:dyDescent="0.25">
      <c r="E118" s="91" t="s">
        <v>197</v>
      </c>
    </row>
    <row r="119" spans="5:11" x14ac:dyDescent="0.25">
      <c r="E119" s="54"/>
    </row>
  </sheetData>
  <mergeCells count="6">
    <mergeCell ref="E114:K114"/>
    <mergeCell ref="E24:K24"/>
    <mergeCell ref="E53:K53"/>
    <mergeCell ref="E61:K61"/>
    <mergeCell ref="E73:K73"/>
    <mergeCell ref="E94:K9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A381D-4673-442A-88CF-772F780063F2}">
  <dimension ref="A4:W137"/>
  <sheetViews>
    <sheetView zoomScale="70" zoomScaleNormal="70" workbookViewId="0">
      <selection activeCell="A125" sqref="A125"/>
    </sheetView>
  </sheetViews>
  <sheetFormatPr defaultRowHeight="15" x14ac:dyDescent="0.25"/>
  <cols>
    <col min="1" max="23" width="15.7109375" customWidth="1"/>
  </cols>
  <sheetData>
    <row r="4" spans="1:14" ht="21" x14ac:dyDescent="0.35">
      <c r="A4" s="74"/>
    </row>
    <row r="10" spans="1:14" x14ac:dyDescent="0.25">
      <c r="A10" s="18"/>
      <c r="B10" s="18" t="s">
        <v>0</v>
      </c>
      <c r="C10" s="18" t="s">
        <v>1</v>
      </c>
      <c r="D10" s="18" t="s">
        <v>2</v>
      </c>
      <c r="F10" s="19"/>
      <c r="G10" s="18" t="s">
        <v>0</v>
      </c>
      <c r="H10" s="18" t="s">
        <v>1</v>
      </c>
      <c r="I10" s="18" t="s">
        <v>2</v>
      </c>
      <c r="K10" s="19"/>
      <c r="L10" s="18" t="s">
        <v>0</v>
      </c>
      <c r="M10" s="18" t="s">
        <v>1</v>
      </c>
      <c r="N10" s="18" t="s">
        <v>2</v>
      </c>
    </row>
    <row r="11" spans="1:14" x14ac:dyDescent="0.25">
      <c r="A11" s="18" t="s">
        <v>3</v>
      </c>
      <c r="B11" s="19">
        <v>2</v>
      </c>
      <c r="C11" s="19">
        <v>3</v>
      </c>
      <c r="D11" s="19">
        <v>6</v>
      </c>
      <c r="F11" s="18" t="s">
        <v>3</v>
      </c>
      <c r="G11" s="19">
        <f>SUM(B11-$B$15)/$B$16</f>
        <v>-1</v>
      </c>
      <c r="H11" s="19">
        <f>SUM(C11-$C$15)/$C$16</f>
        <v>-0.41478067789217005</v>
      </c>
      <c r="I11" s="19">
        <f>SUM(D11-$D$15)/$D$16</f>
        <v>-0.41478067789217005</v>
      </c>
      <c r="K11" s="18" t="s">
        <v>0</v>
      </c>
      <c r="L11" s="19">
        <f>(((G11-G15)*(G11-G15)+(G12-G15)*(G12-G15)+(G13-G15)*(G13-G15)))/3</f>
        <v>0.66666666666666663</v>
      </c>
      <c r="M11" s="19">
        <f>(((G11-G15)*(H11-H15)+(G12-G15)*(H12-H15)+(G13-G15)*(H13-H15)))/3</f>
        <v>0.51847584736521268</v>
      </c>
      <c r="N11" s="19">
        <f>(((G11-I15)*(I11-I15)+(G12-I15)*(I12-I15)+(G13-I15)*(I13-I15)))/3</f>
        <v>0.51847584736521268</v>
      </c>
    </row>
    <row r="12" spans="1:14" x14ac:dyDescent="0.25">
      <c r="A12" s="18" t="s">
        <v>4</v>
      </c>
      <c r="B12" s="19">
        <v>5</v>
      </c>
      <c r="C12" s="19">
        <v>2</v>
      </c>
      <c r="D12" s="19">
        <v>4</v>
      </c>
      <c r="F12" s="18" t="s">
        <v>4</v>
      </c>
      <c r="G12" s="19">
        <f>SUM(B12-$B$15)/$B$16</f>
        <v>0</v>
      </c>
      <c r="H12" s="19">
        <f>SUM(C12-$C$15)/$C$16</f>
        <v>-0.72586618631129762</v>
      </c>
      <c r="I12" s="19">
        <f>SUM(D12-$D$15)/$D$16</f>
        <v>-0.72586618631129762</v>
      </c>
      <c r="K12" s="18" t="s">
        <v>14</v>
      </c>
      <c r="L12" s="19">
        <f>(((G11-G15)*(H11-H15)+(G12-G15)*(H12-H15)+(G13-G15)*(H13-H15)))/3</f>
        <v>0.51847584736521268</v>
      </c>
      <c r="M12" s="19">
        <f>(((H11-H15)*(H11-H15)+(H12-H15)*(H12-H15)+(H13-H15)*(H13-H15)))/3</f>
        <v>0.66666666666666663</v>
      </c>
      <c r="N12" s="19">
        <f>(((I11-I15)*(I11-I15)+(I12-I15)*(I12-I15)+(I13-I15)*(I13-I15)))/3</f>
        <v>0.66666666666666663</v>
      </c>
    </row>
    <row r="13" spans="1:14" x14ac:dyDescent="0.25">
      <c r="A13" s="18" t="s">
        <v>5</v>
      </c>
      <c r="B13" s="19">
        <v>8</v>
      </c>
      <c r="C13" s="19">
        <v>8</v>
      </c>
      <c r="D13" s="19">
        <v>16</v>
      </c>
      <c r="F13" s="18" t="s">
        <v>5</v>
      </c>
      <c r="G13" s="19">
        <f>SUM(B13-$B$15)/$B$16</f>
        <v>1</v>
      </c>
      <c r="H13" s="19">
        <f>SUM(C13-$C$15)/$C$16</f>
        <v>1.1406468642034679</v>
      </c>
      <c r="I13" s="19">
        <f>SUM(D13-$D$15)/$D$16</f>
        <v>1.1406468642034679</v>
      </c>
      <c r="K13" s="18" t="s">
        <v>2</v>
      </c>
      <c r="L13" s="19">
        <f>(((G11-I15)*(I11-I15)+(G12-I15)*(I12-I15)+(G13-I15)*(I13-I15)))/3</f>
        <v>0.51847584736521268</v>
      </c>
      <c r="M13" s="19">
        <f>(((I11-I15)*(I11-I15)+(I12-I15)*(I12-I15)+(I13-I15)*(I13-I15)))/3</f>
        <v>0.66666666666666663</v>
      </c>
      <c r="N13" s="19">
        <f>(((I11-I15)*(I11-I15)+(I12-I15)*(I12-I15)+(I13-I15)*(I13-I15)))/3</f>
        <v>0.66666666666666663</v>
      </c>
    </row>
    <row r="15" spans="1:14" x14ac:dyDescent="0.25">
      <c r="A15" s="58" t="s">
        <v>6</v>
      </c>
      <c r="B15" s="59">
        <f>AVERAGE(B11:B13)</f>
        <v>5</v>
      </c>
      <c r="C15" s="59">
        <f>AVERAGE(C11:C13)</f>
        <v>4.333333333333333</v>
      </c>
      <c r="D15" s="59">
        <f>AVERAGE(D11:D13)</f>
        <v>8.6666666666666661</v>
      </c>
      <c r="F15" s="58" t="s">
        <v>6</v>
      </c>
      <c r="G15" s="59">
        <f>AVERAGE(G11:G13)</f>
        <v>0</v>
      </c>
      <c r="H15" s="59">
        <f>AVERAGE(H11:H13)</f>
        <v>0</v>
      </c>
      <c r="I15" s="59">
        <f>AVERAGE(I11:I13)</f>
        <v>0</v>
      </c>
      <c r="K15" s="58" t="s">
        <v>7</v>
      </c>
      <c r="L15" s="58" t="s">
        <v>8</v>
      </c>
      <c r="M15" s="58" t="s">
        <v>9</v>
      </c>
    </row>
    <row r="16" spans="1:14" x14ac:dyDescent="0.25">
      <c r="A16" s="58" t="s">
        <v>10</v>
      </c>
      <c r="B16" s="59">
        <f>SQRT(SUM(B18:B20)/2)</f>
        <v>3</v>
      </c>
      <c r="C16" s="59">
        <f>SQRT(SUM(C18:C20)/2)</f>
        <v>3.214550253664318</v>
      </c>
      <c r="D16" s="59">
        <f>SQRT(SUM(D18:D20)/2)</f>
        <v>6.429100507328636</v>
      </c>
      <c r="F16" s="58" t="s">
        <v>10</v>
      </c>
      <c r="G16" s="59">
        <f>SQRT(SUM(G18:G20)/2)</f>
        <v>1</v>
      </c>
      <c r="H16" s="59">
        <f>SQRT(SUM(H18:H20)/2)</f>
        <v>1</v>
      </c>
      <c r="I16" s="59">
        <f>SQRT(SUM(I18:I20)/2)</f>
        <v>1</v>
      </c>
      <c r="K16" s="59">
        <f>(((G11-G15)*(G11-G15)+(G12-G15)*(G12-G15)+(G13-G15)*(G13-G15)))/3</f>
        <v>0.66666666666666663</v>
      </c>
      <c r="L16" s="59">
        <f>(((G11-G15)*(H11-H15)+(G12-G15)*(H12-H15)+(G13-G15)*(H13-H15)))/3</f>
        <v>0.51847584736521268</v>
      </c>
      <c r="M16" s="59">
        <f>(((G11-I15)*(I11-I15)+(G12-I15)*(I12-I15)+(G13-I15)*(I13-I15)))/3</f>
        <v>0.51847584736521268</v>
      </c>
    </row>
    <row r="18" spans="1:13" x14ac:dyDescent="0.25">
      <c r="B18" s="59">
        <f>(B11-$B$15)^2</f>
        <v>9</v>
      </c>
      <c r="C18" s="59">
        <f>(C11-$C$15)^2</f>
        <v>1.777777777777777</v>
      </c>
      <c r="D18" s="59">
        <f>(D11-$D$15)^2</f>
        <v>7.1111111111111081</v>
      </c>
      <c r="G18" s="59">
        <f>(G11-$G$15)^2</f>
        <v>1</v>
      </c>
      <c r="H18" s="59">
        <f>(H11-$H$15)^2</f>
        <v>0.17204301075268813</v>
      </c>
      <c r="I18" s="59">
        <f>(I11-$I$15)^2</f>
        <v>0.17204301075268813</v>
      </c>
      <c r="K18" s="58" t="s">
        <v>11</v>
      </c>
      <c r="L18" s="58" t="s">
        <v>12</v>
      </c>
      <c r="M18" s="58" t="s">
        <v>13</v>
      </c>
    </row>
    <row r="19" spans="1:13" x14ac:dyDescent="0.25">
      <c r="B19" s="59">
        <f>(B12-$B$15)^2</f>
        <v>0</v>
      </c>
      <c r="C19" s="59">
        <f>(C12-$C$15)^2</f>
        <v>5.4444444444444429</v>
      </c>
      <c r="D19" s="59">
        <f>(D12-$D$15)^2</f>
        <v>21.777777777777771</v>
      </c>
      <c r="G19" s="59">
        <f>(G12-$G$15)^2</f>
        <v>0</v>
      </c>
      <c r="H19" s="59">
        <f>(H12-$H$15)^2</f>
        <v>0.52688172043010739</v>
      </c>
      <c r="I19" s="59">
        <f>(I12-$I$15)^2</f>
        <v>0.52688172043010739</v>
      </c>
      <c r="K19" s="59">
        <f>(((H11-H15)*(H11-H15)+(H12-H15)*(H12-H15)+(H13-H15)*(H13-H15)))/3</f>
        <v>0.66666666666666663</v>
      </c>
      <c r="L19" s="59">
        <f>(((H11-H15)*(I11-I15)+(H12-H15)*(I12-I15)+(H13-H15)*(I13-I15)))/3</f>
        <v>0.66666666666666663</v>
      </c>
      <c r="M19" s="59">
        <f>(((I11-I15)*(I11-I15)+(I12-I15)*(I12-I15)+(I13-I15)*(I13-I15)))/3</f>
        <v>0.66666666666666663</v>
      </c>
    </row>
    <row r="20" spans="1:13" x14ac:dyDescent="0.25">
      <c r="B20" s="59">
        <f>(B13-$B$15)^2</f>
        <v>9</v>
      </c>
      <c r="C20" s="59">
        <f>(C13-$C$15)^2</f>
        <v>13.444444444444446</v>
      </c>
      <c r="D20" s="59">
        <f>(D13-$D$15)^2</f>
        <v>53.777777777777786</v>
      </c>
      <c r="G20" s="59">
        <f>(G13-$G$15)^2</f>
        <v>1</v>
      </c>
      <c r="H20" s="59">
        <f>(H13-$H$15)^2</f>
        <v>1.3010752688172047</v>
      </c>
      <c r="I20" s="59">
        <f>(I13-$I$15)^2</f>
        <v>1.3010752688172047</v>
      </c>
    </row>
    <row r="23" spans="1:13" ht="21" x14ac:dyDescent="0.35">
      <c r="A23" s="74"/>
    </row>
    <row r="29" spans="1:13" ht="15" customHeight="1" x14ac:dyDescent="0.3">
      <c r="F29" s="15" t="s">
        <v>31</v>
      </c>
      <c r="G29" s="15" t="s">
        <v>29</v>
      </c>
      <c r="H29" s="15" t="s">
        <v>31</v>
      </c>
    </row>
    <row r="30" spans="1:13" x14ac:dyDescent="0.25">
      <c r="F30" s="10" t="s">
        <v>43</v>
      </c>
      <c r="G30" s="10">
        <v>0.51847584736521268</v>
      </c>
      <c r="H30" s="10">
        <v>0.51847584736521268</v>
      </c>
    </row>
    <row r="31" spans="1:13" x14ac:dyDescent="0.25">
      <c r="F31" s="10">
        <v>0.51847584736521268</v>
      </c>
      <c r="G31" s="10" t="s">
        <v>43</v>
      </c>
      <c r="H31" s="10">
        <v>0.66666666669999997</v>
      </c>
    </row>
    <row r="32" spans="1:13" x14ac:dyDescent="0.25">
      <c r="F32" s="10">
        <v>0.51847584736521268</v>
      </c>
      <c r="G32" s="10">
        <v>0.66666666669999997</v>
      </c>
      <c r="H32" s="10" t="s">
        <v>43</v>
      </c>
    </row>
    <row r="34" spans="1:13" ht="15" customHeight="1" x14ac:dyDescent="0.3">
      <c r="B34" s="15" t="s">
        <v>31</v>
      </c>
      <c r="G34" s="15" t="s">
        <v>29</v>
      </c>
      <c r="L34" s="15" t="s">
        <v>31</v>
      </c>
    </row>
    <row r="35" spans="1:13" x14ac:dyDescent="0.25">
      <c r="B35" s="12" t="s">
        <v>43</v>
      </c>
      <c r="C35" s="11">
        <v>0.51847584736521268</v>
      </c>
      <c r="D35" s="11">
        <v>0.51847584736521268</v>
      </c>
      <c r="F35" s="11" t="s">
        <v>30</v>
      </c>
      <c r="G35" s="12">
        <v>0.51847584736521268</v>
      </c>
      <c r="H35" s="11">
        <v>0.51847584736521268</v>
      </c>
      <c r="J35" s="11" t="s">
        <v>43</v>
      </c>
      <c r="K35" s="11">
        <v>0.51847584736521268</v>
      </c>
      <c r="L35" s="12">
        <v>0.51847584736521268</v>
      </c>
    </row>
    <row r="36" spans="1:13" x14ac:dyDescent="0.25">
      <c r="B36" s="11">
        <v>0.51847584736521268</v>
      </c>
      <c r="C36" s="20" t="s">
        <v>43</v>
      </c>
      <c r="D36" s="20">
        <v>0.66666666669999997</v>
      </c>
      <c r="F36" s="20">
        <v>0.51847584736521268</v>
      </c>
      <c r="G36" s="11" t="s">
        <v>43</v>
      </c>
      <c r="H36" s="20">
        <v>0.66666666669999997</v>
      </c>
      <c r="J36" s="20">
        <v>0.51847584736521268</v>
      </c>
      <c r="K36" s="20" t="s">
        <v>43</v>
      </c>
      <c r="L36" s="11">
        <v>0.66666666669999997</v>
      </c>
    </row>
    <row r="37" spans="1:13" x14ac:dyDescent="0.25">
      <c r="B37" s="11">
        <v>0.51847584736521268</v>
      </c>
      <c r="C37" s="20">
        <v>0.66666666669999997</v>
      </c>
      <c r="D37" s="20" t="s">
        <v>43</v>
      </c>
      <c r="F37" s="20">
        <v>0.51847584736521268</v>
      </c>
      <c r="G37" s="11">
        <v>0.66666666669999997</v>
      </c>
      <c r="H37" s="20" t="s">
        <v>43</v>
      </c>
      <c r="J37" s="20">
        <v>0.51847584736521268</v>
      </c>
      <c r="K37" s="20">
        <v>0.66666666669999997</v>
      </c>
      <c r="L37" s="11" t="s">
        <v>43</v>
      </c>
    </row>
    <row r="40" spans="1:13" ht="18.75" x14ac:dyDescent="0.3">
      <c r="E40" s="13"/>
      <c r="I40" s="13"/>
      <c r="M40" s="13"/>
    </row>
    <row r="45" spans="1:13" ht="15" customHeight="1" x14ac:dyDescent="0.3">
      <c r="A45" s="13"/>
      <c r="E45" s="13"/>
      <c r="I45" s="13"/>
      <c r="M45" s="13"/>
    </row>
    <row r="65" spans="1:23" ht="21" x14ac:dyDescent="0.35">
      <c r="A65" s="74"/>
    </row>
    <row r="69" spans="1:23" x14ac:dyDescent="0.25">
      <c r="A69" s="5" t="s">
        <v>33</v>
      </c>
      <c r="B69" s="93">
        <v>1.81</v>
      </c>
      <c r="C69" s="100"/>
      <c r="D69" s="101"/>
      <c r="E69" s="101"/>
      <c r="F69" s="101"/>
      <c r="G69" s="102"/>
      <c r="I69" s="5" t="s">
        <v>34</v>
      </c>
      <c r="J69" s="93">
        <v>0.19</v>
      </c>
      <c r="K69" s="100"/>
      <c r="L69" s="101"/>
      <c r="M69" s="101"/>
      <c r="N69" s="101"/>
      <c r="O69" s="102"/>
      <c r="Q69" s="5" t="s">
        <v>22</v>
      </c>
      <c r="R69" s="93">
        <v>0</v>
      </c>
      <c r="S69" s="100"/>
      <c r="T69" s="101"/>
      <c r="U69" s="101"/>
      <c r="V69" s="101"/>
      <c r="W69" s="102"/>
    </row>
    <row r="71" spans="1:23" x14ac:dyDescent="0.25">
      <c r="A71" s="104" t="s">
        <v>17</v>
      </c>
      <c r="B71" s="104"/>
      <c r="C71" s="104"/>
      <c r="E71" s="103" t="s">
        <v>15</v>
      </c>
      <c r="F71" s="103"/>
      <c r="G71" s="103"/>
      <c r="I71" s="104" t="s">
        <v>17</v>
      </c>
      <c r="J71" s="104"/>
      <c r="K71" s="104"/>
      <c r="M71" s="103" t="s">
        <v>15</v>
      </c>
      <c r="N71" s="103"/>
      <c r="O71" s="103"/>
      <c r="Q71" s="104" t="s">
        <v>17</v>
      </c>
      <c r="R71" s="104"/>
      <c r="S71" s="104"/>
      <c r="U71" s="103" t="s">
        <v>15</v>
      </c>
      <c r="V71" s="103"/>
      <c r="W71" s="103"/>
    </row>
    <row r="72" spans="1:23" x14ac:dyDescent="0.25">
      <c r="A72" s="1">
        <v>0.66666666666666663</v>
      </c>
      <c r="B72" s="1">
        <v>0.51847584736521268</v>
      </c>
      <c r="C72" s="1">
        <v>0.51847584736521268</v>
      </c>
      <c r="E72" s="2">
        <v>1</v>
      </c>
      <c r="F72" s="2">
        <v>-0.45347741752059401</v>
      </c>
      <c r="G72" s="2">
        <v>-0.45347741752059401</v>
      </c>
      <c r="H72" s="25"/>
      <c r="I72" s="1">
        <v>0.66666666666666663</v>
      </c>
      <c r="J72" s="1">
        <v>0.51847584736521268</v>
      </c>
      <c r="K72" s="1">
        <v>0.51847584736521268</v>
      </c>
      <c r="M72" s="2">
        <v>1</v>
      </c>
      <c r="N72" s="2">
        <v>1.0877115678990477</v>
      </c>
      <c r="O72" s="2">
        <v>1.0877115678990477</v>
      </c>
      <c r="Q72" s="1">
        <v>0.66666666666666663</v>
      </c>
      <c r="R72" s="1">
        <v>0.51847584736521268</v>
      </c>
      <c r="S72" s="1">
        <v>0.51847584736521268</v>
      </c>
      <c r="U72" s="2">
        <v>1</v>
      </c>
      <c r="V72" s="2">
        <v>0.77771377104781902</v>
      </c>
      <c r="W72" s="2">
        <v>0.77771377104781902</v>
      </c>
    </row>
    <row r="73" spans="1:23" x14ac:dyDescent="0.25">
      <c r="A73" s="1">
        <v>0.51847584736521268</v>
      </c>
      <c r="B73" s="1">
        <v>0.66666666666666663</v>
      </c>
      <c r="C73" s="1">
        <v>0.66666666666666663</v>
      </c>
      <c r="E73" s="2">
        <v>0</v>
      </c>
      <c r="F73" s="2">
        <v>1</v>
      </c>
      <c r="G73" s="3">
        <v>-1</v>
      </c>
      <c r="I73" s="1">
        <v>0.51847584736521268</v>
      </c>
      <c r="J73" s="1">
        <v>0.66666666666666663</v>
      </c>
      <c r="K73" s="1">
        <v>0.66666666666666663</v>
      </c>
      <c r="M73" s="2">
        <v>0</v>
      </c>
      <c r="N73" s="2">
        <v>1.0000000000000004</v>
      </c>
      <c r="O73" s="3">
        <v>-1</v>
      </c>
      <c r="Q73" s="1">
        <v>0.51847584736521268</v>
      </c>
      <c r="R73" s="1">
        <v>0.66666666666666663</v>
      </c>
      <c r="S73" s="1">
        <v>0.66666666666666663</v>
      </c>
      <c r="U73" s="2">
        <v>0</v>
      </c>
      <c r="V73" s="2">
        <v>1</v>
      </c>
      <c r="W73" s="2">
        <v>1</v>
      </c>
    </row>
    <row r="74" spans="1:23" x14ac:dyDescent="0.25">
      <c r="A74" s="1">
        <v>0.51847584736521268</v>
      </c>
      <c r="B74" s="1">
        <v>0.66666666666666663</v>
      </c>
      <c r="C74" s="1">
        <v>0.66666666666666663</v>
      </c>
      <c r="E74" s="2">
        <v>0</v>
      </c>
      <c r="F74" s="2">
        <v>0</v>
      </c>
      <c r="G74" s="3">
        <v>0</v>
      </c>
      <c r="I74" s="1">
        <v>0.51847584736521268</v>
      </c>
      <c r="J74" s="1">
        <v>0.66666666666666663</v>
      </c>
      <c r="K74" s="1">
        <v>0.66666666666666663</v>
      </c>
      <c r="M74" s="2">
        <v>0</v>
      </c>
      <c r="N74" s="2">
        <v>0</v>
      </c>
      <c r="O74" s="3">
        <v>0</v>
      </c>
      <c r="Q74" s="1">
        <v>0.51847584736521268</v>
      </c>
      <c r="R74" s="1">
        <v>0.66666666666666663</v>
      </c>
      <c r="S74" s="1">
        <v>0.66666666666666663</v>
      </c>
      <c r="U74" s="2">
        <v>0</v>
      </c>
      <c r="V74" s="2">
        <v>0</v>
      </c>
      <c r="W74" s="2">
        <v>0</v>
      </c>
    </row>
    <row r="75" spans="1:23" x14ac:dyDescent="0.25">
      <c r="B75" s="57" t="s">
        <v>105</v>
      </c>
      <c r="J75" s="57" t="s">
        <v>105</v>
      </c>
      <c r="R75" s="57" t="s">
        <v>105</v>
      </c>
    </row>
    <row r="76" spans="1:23" x14ac:dyDescent="0.25">
      <c r="A76" s="104" t="s">
        <v>16</v>
      </c>
      <c r="B76" s="104"/>
      <c r="C76" s="104"/>
      <c r="I76" s="104" t="s">
        <v>16</v>
      </c>
      <c r="J76" s="104"/>
      <c r="K76" s="104"/>
      <c r="Q76" s="104" t="s">
        <v>16</v>
      </c>
      <c r="R76" s="104"/>
      <c r="S76" s="104"/>
    </row>
    <row r="77" spans="1:23" x14ac:dyDescent="0.25">
      <c r="A77" s="1">
        <f>A72-B69</f>
        <v>-1.1433333333333335</v>
      </c>
      <c r="B77" s="1">
        <v>0.51847584736521268</v>
      </c>
      <c r="C77" s="1">
        <v>0.51847584736521268</v>
      </c>
      <c r="I77" s="1">
        <f>I72-J69</f>
        <v>0.47666666666666663</v>
      </c>
      <c r="J77" s="1">
        <v>0.51847584736521268</v>
      </c>
      <c r="K77" s="1">
        <v>0.51847584736521268</v>
      </c>
      <c r="Q77" s="1">
        <v>0.66666666666666663</v>
      </c>
      <c r="R77" s="1">
        <v>0.51847584736521268</v>
      </c>
      <c r="S77" s="1">
        <v>0.51847584736521268</v>
      </c>
    </row>
    <row r="78" spans="1:23" x14ac:dyDescent="0.25">
      <c r="A78" s="1">
        <v>0.51847584736521268</v>
      </c>
      <c r="B78" s="1">
        <f>B73-B69</f>
        <v>-1.1433333333333335</v>
      </c>
      <c r="C78" s="1">
        <v>0.66666666666666663</v>
      </c>
      <c r="I78" s="1">
        <v>0.51847584736521268</v>
      </c>
      <c r="J78" s="1">
        <f>J73-J69</f>
        <v>0.47666666666666663</v>
      </c>
      <c r="K78" s="1">
        <v>0.66666666666666663</v>
      </c>
      <c r="Q78" s="1">
        <v>0.51847584736521268</v>
      </c>
      <c r="R78" s="1">
        <v>0.66666666666666663</v>
      </c>
      <c r="S78" s="1">
        <v>0.66666666666666663</v>
      </c>
    </row>
    <row r="79" spans="1:23" x14ac:dyDescent="0.25">
      <c r="A79" s="1">
        <v>0.51847584736521268</v>
      </c>
      <c r="B79" s="1">
        <v>0.66666666666666663</v>
      </c>
      <c r="C79" s="1">
        <f>C74-B69</f>
        <v>-1.1433333333333335</v>
      </c>
      <c r="I79" s="1">
        <v>0.51847584736521268</v>
      </c>
      <c r="J79" s="1">
        <v>0.66666666666666663</v>
      </c>
      <c r="K79" s="1">
        <f>K74-J69</f>
        <v>0.47666666666666663</v>
      </c>
      <c r="Q79" s="1">
        <v>0.51847584736521268</v>
      </c>
      <c r="R79" s="1">
        <v>0.66666666666666663</v>
      </c>
      <c r="S79" s="1">
        <v>0.66666666666666663</v>
      </c>
    </row>
    <row r="80" spans="1:23" x14ac:dyDescent="0.25">
      <c r="B80" s="57" t="s">
        <v>105</v>
      </c>
      <c r="J80" s="57" t="s">
        <v>105</v>
      </c>
      <c r="R80" s="57" t="s">
        <v>105</v>
      </c>
    </row>
    <row r="81" spans="1:19" x14ac:dyDescent="0.25">
      <c r="A81" s="104" t="s">
        <v>48</v>
      </c>
      <c r="B81" s="104"/>
      <c r="C81" s="104"/>
      <c r="I81" s="104" t="s">
        <v>53</v>
      </c>
      <c r="J81" s="104"/>
      <c r="K81" s="104"/>
      <c r="Q81" s="104" t="s">
        <v>56</v>
      </c>
      <c r="R81" s="104"/>
      <c r="S81" s="104"/>
    </row>
    <row r="82" spans="1:19" x14ac:dyDescent="0.25">
      <c r="A82" s="1">
        <f>A77/$A$77</f>
        <v>1</v>
      </c>
      <c r="B82" s="1">
        <f t="shared" ref="B82:C82" si="0">B77/$A$77</f>
        <v>-0.45347741752059412</v>
      </c>
      <c r="C82" s="1">
        <f t="shared" si="0"/>
        <v>-0.45347741752059412</v>
      </c>
      <c r="I82" s="1">
        <f>I77/$I$77</f>
        <v>1</v>
      </c>
      <c r="J82" s="1">
        <f t="shared" ref="J82:K82" si="1">J77/$I$77</f>
        <v>1.0877115678990477</v>
      </c>
      <c r="K82" s="1">
        <f t="shared" si="1"/>
        <v>1.0877115678990477</v>
      </c>
      <c r="Q82" s="1">
        <f>Q77/$Q$77</f>
        <v>1</v>
      </c>
      <c r="R82" s="1">
        <f t="shared" ref="R82:S82" si="2">R77/$Q$77</f>
        <v>0.77771377104781902</v>
      </c>
      <c r="S82" s="1">
        <f t="shared" si="2"/>
        <v>0.77771377104781902</v>
      </c>
    </row>
    <row r="83" spans="1:19" x14ac:dyDescent="0.25">
      <c r="A83" s="1">
        <v>0.51847584736521302</v>
      </c>
      <c r="B83" s="1">
        <v>-1.1433333333333335</v>
      </c>
      <c r="C83" s="1">
        <v>0.66666666666666663</v>
      </c>
      <c r="I83" s="1">
        <v>0.51847584736521268</v>
      </c>
      <c r="J83" s="1">
        <v>0.47666666666666663</v>
      </c>
      <c r="K83" s="1">
        <v>0.66666666666666663</v>
      </c>
      <c r="Q83" s="1">
        <v>0.51847584736521268</v>
      </c>
      <c r="R83" s="1">
        <v>0.66666666666666663</v>
      </c>
      <c r="S83" s="1">
        <v>0.66666666666666663</v>
      </c>
    </row>
    <row r="84" spans="1:19" x14ac:dyDescent="0.25">
      <c r="A84" s="1">
        <v>0.51847584736521268</v>
      </c>
      <c r="B84" s="1">
        <v>0.66666666666666663</v>
      </c>
      <c r="C84" s="1">
        <v>-1.1433333333333335</v>
      </c>
      <c r="I84" s="1">
        <v>0.51847584736521268</v>
      </c>
      <c r="J84" s="1">
        <v>0.66666666666666663</v>
      </c>
      <c r="K84" s="1">
        <v>0.47666666666666663</v>
      </c>
      <c r="Q84" s="1">
        <v>0.51847584736521268</v>
      </c>
      <c r="R84" s="1">
        <v>0.66666666666666663</v>
      </c>
      <c r="S84" s="1">
        <v>0.66666666666666663</v>
      </c>
    </row>
    <row r="85" spans="1:19" x14ac:dyDescent="0.25">
      <c r="B85" s="57" t="s">
        <v>105</v>
      </c>
      <c r="J85" s="57" t="s">
        <v>105</v>
      </c>
      <c r="R85" s="57" t="s">
        <v>105</v>
      </c>
    </row>
    <row r="86" spans="1:19" x14ac:dyDescent="0.25">
      <c r="A86" s="104" t="s">
        <v>49</v>
      </c>
      <c r="B86" s="104"/>
      <c r="C86" s="104"/>
      <c r="I86" s="104" t="s">
        <v>49</v>
      </c>
      <c r="J86" s="104"/>
      <c r="K86" s="104"/>
      <c r="Q86" s="104" t="s">
        <v>49</v>
      </c>
      <c r="R86" s="104"/>
      <c r="S86" s="104"/>
    </row>
    <row r="87" spans="1:19" x14ac:dyDescent="0.25">
      <c r="A87" s="1">
        <v>1</v>
      </c>
      <c r="B87" s="1">
        <v>-0.45347741752059412</v>
      </c>
      <c r="C87" s="1">
        <v>-0.45347741752059412</v>
      </c>
      <c r="I87" s="1">
        <v>1</v>
      </c>
      <c r="J87" s="1">
        <v>1.0877115678990477</v>
      </c>
      <c r="K87" s="1">
        <v>1.0877115678990477</v>
      </c>
      <c r="Q87" s="1">
        <v>1</v>
      </c>
      <c r="R87" s="1">
        <v>0.77771377104781902</v>
      </c>
      <c r="S87" s="1">
        <v>0.77771377104781902</v>
      </c>
    </row>
    <row r="88" spans="1:19" x14ac:dyDescent="0.25">
      <c r="A88" s="1">
        <f>A83-A82*$A$83</f>
        <v>0</v>
      </c>
      <c r="B88" s="1">
        <f t="shared" ref="B88:C88" si="3">B83-B82*$A$83</f>
        <v>-0.90821624502335507</v>
      </c>
      <c r="C88" s="1">
        <f t="shared" si="3"/>
        <v>0.9017837549766452</v>
      </c>
      <c r="I88" s="1">
        <f>I83-I82*$I$83</f>
        <v>0</v>
      </c>
      <c r="J88" s="1">
        <f t="shared" ref="J88:K88" si="4">J83-J82*$I$83</f>
        <v>-8.7285510188736148E-2</v>
      </c>
      <c r="K88" s="1">
        <f t="shared" si="4"/>
        <v>0.10271448981126385</v>
      </c>
      <c r="Q88" s="1">
        <f>Q83-Q82*$Q$83</f>
        <v>0</v>
      </c>
      <c r="R88" s="1">
        <f t="shared" ref="R88:S88" si="5">R83-R82*$Q$83</f>
        <v>0.26344086021505364</v>
      </c>
      <c r="S88" s="1">
        <f t="shared" si="5"/>
        <v>0.26344086021505364</v>
      </c>
    </row>
    <row r="89" spans="1:19" x14ac:dyDescent="0.25">
      <c r="A89" s="1">
        <v>0.51847584736521268</v>
      </c>
      <c r="B89" s="1">
        <v>0.66666666666666663</v>
      </c>
      <c r="C89" s="1">
        <v>-1.1433333333333335</v>
      </c>
      <c r="I89" s="1">
        <v>0.51847584736521268</v>
      </c>
      <c r="J89" s="1">
        <v>0.66666666666666663</v>
      </c>
      <c r="K89" s="1">
        <v>0.47666666666666663</v>
      </c>
      <c r="Q89" s="1">
        <v>0.51847584736521268</v>
      </c>
      <c r="R89" s="1">
        <v>0.66666666666666663</v>
      </c>
      <c r="S89" s="1">
        <v>0.66666666666666663</v>
      </c>
    </row>
    <row r="90" spans="1:19" x14ac:dyDescent="0.25">
      <c r="B90" s="57" t="s">
        <v>105</v>
      </c>
      <c r="J90" s="57" t="s">
        <v>105</v>
      </c>
      <c r="R90" s="57" t="s">
        <v>105</v>
      </c>
    </row>
    <row r="91" spans="1:19" x14ac:dyDescent="0.25">
      <c r="A91" s="104" t="s">
        <v>50</v>
      </c>
      <c r="B91" s="104"/>
      <c r="C91" s="104"/>
      <c r="I91" s="104" t="s">
        <v>54</v>
      </c>
      <c r="J91" s="104"/>
      <c r="K91" s="104"/>
      <c r="Q91" s="104" t="s">
        <v>57</v>
      </c>
      <c r="R91" s="104"/>
      <c r="S91" s="104"/>
    </row>
    <row r="92" spans="1:19" x14ac:dyDescent="0.25">
      <c r="A92" s="1">
        <v>1</v>
      </c>
      <c r="B92" s="1">
        <v>-0.45347741752059412</v>
      </c>
      <c r="C92" s="1">
        <v>-0.45347741752059412</v>
      </c>
      <c r="I92" s="1">
        <v>1</v>
      </c>
      <c r="J92" s="1">
        <v>1.0877115678990477</v>
      </c>
      <c r="K92" s="1">
        <v>1.0877115678990477</v>
      </c>
      <c r="Q92" s="1">
        <v>1</v>
      </c>
      <c r="R92" s="1">
        <v>0.77771377104781902</v>
      </c>
      <c r="S92" s="1">
        <v>0.77771377104781902</v>
      </c>
    </row>
    <row r="93" spans="1:19" x14ac:dyDescent="0.25">
      <c r="A93" s="1">
        <f>A88/$B$88</f>
        <v>0</v>
      </c>
      <c r="B93" s="1">
        <f t="shared" ref="B93:C93" si="6">B88/$B$88</f>
        <v>1</v>
      </c>
      <c r="C93" s="1">
        <f t="shared" si="6"/>
        <v>-0.99291744660816494</v>
      </c>
      <c r="I93" s="1">
        <f>I88/-0.0872855101887361</f>
        <v>0</v>
      </c>
      <c r="J93" s="1">
        <f t="shared" ref="J93:K93" si="7">J88/-0.0872855101887361</f>
        <v>1.0000000000000004</v>
      </c>
      <c r="K93" s="1">
        <f t="shared" si="7"/>
        <v>-1.1767645006504046</v>
      </c>
      <c r="Q93" s="1">
        <f>Q88/$R$88</f>
        <v>0</v>
      </c>
      <c r="R93" s="1">
        <f t="shared" ref="R93:S93" si="8">R88/$R$88</f>
        <v>1</v>
      </c>
      <c r="S93" s="1">
        <f t="shared" si="8"/>
        <v>1</v>
      </c>
    </row>
    <row r="94" spans="1:19" x14ac:dyDescent="0.25">
      <c r="A94" s="1">
        <v>0.51847584736521268</v>
      </c>
      <c r="B94" s="1">
        <v>0.66666666666666663</v>
      </c>
      <c r="C94" s="1">
        <v>-1.1433333333333335</v>
      </c>
      <c r="I94" s="1">
        <v>0.51847584736521268</v>
      </c>
      <c r="J94" s="1">
        <v>0.66666666666666663</v>
      </c>
      <c r="K94" s="1">
        <v>0.47666666666666663</v>
      </c>
      <c r="Q94" s="1">
        <v>0.51847584736521302</v>
      </c>
      <c r="R94" s="1">
        <v>0.66666666666666663</v>
      </c>
      <c r="S94" s="1">
        <v>0.66666666666666663</v>
      </c>
    </row>
    <row r="95" spans="1:19" x14ac:dyDescent="0.25">
      <c r="B95" s="57" t="s">
        <v>105</v>
      </c>
      <c r="J95" s="57" t="s">
        <v>105</v>
      </c>
      <c r="R95" s="57" t="s">
        <v>105</v>
      </c>
    </row>
    <row r="96" spans="1:19" x14ac:dyDescent="0.25">
      <c r="A96" s="104" t="s">
        <v>51</v>
      </c>
      <c r="B96" s="104"/>
      <c r="C96" s="104"/>
      <c r="I96" s="104" t="s">
        <v>51</v>
      </c>
      <c r="J96" s="104"/>
      <c r="K96" s="104"/>
      <c r="Q96" s="104" t="s">
        <v>51</v>
      </c>
      <c r="R96" s="104"/>
      <c r="S96" s="104"/>
    </row>
    <row r="97" spans="1:20" x14ac:dyDescent="0.25">
      <c r="A97" s="1">
        <v>1</v>
      </c>
      <c r="B97" s="1">
        <v>-0.45347741752059412</v>
      </c>
      <c r="C97" s="1">
        <v>-0.45347741752059412</v>
      </c>
      <c r="I97" s="1">
        <v>1</v>
      </c>
      <c r="J97" s="1">
        <v>1.0877115678990477</v>
      </c>
      <c r="K97" s="1">
        <v>1.0877115678990477</v>
      </c>
      <c r="Q97" s="1">
        <v>1</v>
      </c>
      <c r="R97" s="1">
        <v>0.77771377104781902</v>
      </c>
      <c r="S97" s="1">
        <v>0.77771377104781902</v>
      </c>
    </row>
    <row r="98" spans="1:20" x14ac:dyDescent="0.25">
      <c r="A98" s="1">
        <v>0</v>
      </c>
      <c r="B98" s="1">
        <v>1</v>
      </c>
      <c r="C98" s="1">
        <v>-0.99291744660816494</v>
      </c>
      <c r="I98" s="1">
        <v>0</v>
      </c>
      <c r="J98" s="1">
        <v>1.0000000000000004</v>
      </c>
      <c r="K98" s="1">
        <v>-1.1767645006504046</v>
      </c>
      <c r="Q98" s="1">
        <v>0</v>
      </c>
      <c r="R98" s="1">
        <v>1</v>
      </c>
      <c r="S98" s="1">
        <v>1</v>
      </c>
    </row>
    <row r="99" spans="1:20" x14ac:dyDescent="0.25">
      <c r="A99" s="1">
        <f>A94-A92*$A$94</f>
        <v>0</v>
      </c>
      <c r="B99" s="1">
        <f>B94-B92*$A$94</f>
        <v>0.90178375497664498</v>
      </c>
      <c r="C99" s="1">
        <f>C94-C92*$A$94</f>
        <v>-0.90821624502335518</v>
      </c>
      <c r="I99" s="1">
        <f>I94-I92*$I$94</f>
        <v>0</v>
      </c>
      <c r="J99" s="1">
        <f t="shared" ref="J99:K99" si="9">J94-J92*$I$94</f>
        <v>0.10271448981126385</v>
      </c>
      <c r="K99" s="1">
        <f t="shared" si="9"/>
        <v>-8.7285510188736148E-2</v>
      </c>
      <c r="Q99" s="1">
        <f>Q94-Q92*$Q$94</f>
        <v>0</v>
      </c>
      <c r="R99" s="1">
        <f t="shared" ref="R99:S99" si="10">R94-R92*$Q$94</f>
        <v>0.26344086021505342</v>
      </c>
      <c r="S99" s="1">
        <f t="shared" si="10"/>
        <v>0.26344086021505342</v>
      </c>
    </row>
    <row r="100" spans="1:20" x14ac:dyDescent="0.25">
      <c r="B100" s="57" t="s">
        <v>105</v>
      </c>
      <c r="J100" s="57" t="s">
        <v>105</v>
      </c>
      <c r="R100" s="57" t="s">
        <v>105</v>
      </c>
    </row>
    <row r="101" spans="1:20" ht="15" customHeight="1" x14ac:dyDescent="0.35">
      <c r="A101" s="104" t="s">
        <v>52</v>
      </c>
      <c r="B101" s="104"/>
      <c r="C101" s="104"/>
      <c r="D101" s="24" t="s">
        <v>59</v>
      </c>
      <c r="I101" s="104" t="s">
        <v>55</v>
      </c>
      <c r="J101" s="104"/>
      <c r="K101" s="104"/>
      <c r="L101" s="24" t="s">
        <v>60</v>
      </c>
      <c r="Q101" s="104" t="s">
        <v>58</v>
      </c>
      <c r="R101" s="104"/>
      <c r="S101" s="104"/>
      <c r="T101" s="24" t="s">
        <v>61</v>
      </c>
    </row>
    <row r="102" spans="1:20" x14ac:dyDescent="0.25">
      <c r="A102" s="2">
        <v>1</v>
      </c>
      <c r="B102" s="2">
        <v>-0.45347741752059412</v>
      </c>
      <c r="C102" s="2">
        <v>-0.45347741752059412</v>
      </c>
      <c r="D102" s="8">
        <v>0.90695483600000004</v>
      </c>
      <c r="I102" s="2">
        <v>1</v>
      </c>
      <c r="J102" s="2">
        <v>1.0877115678990477</v>
      </c>
      <c r="K102" s="2">
        <v>1.0877115678990477</v>
      </c>
      <c r="L102" s="8">
        <v>-2.1754231357981002</v>
      </c>
      <c r="Q102" s="2">
        <v>1</v>
      </c>
      <c r="R102" s="2">
        <v>0.77771377104781902</v>
      </c>
      <c r="S102" s="2">
        <v>0.77771377104781902</v>
      </c>
      <c r="T102" s="8">
        <v>0</v>
      </c>
    </row>
    <row r="103" spans="1:20" x14ac:dyDescent="0.25">
      <c r="A103" s="2">
        <v>0</v>
      </c>
      <c r="B103" s="2">
        <v>1</v>
      </c>
      <c r="C103" s="3">
        <v>-0.99291744660816494</v>
      </c>
      <c r="D103" s="8">
        <v>1</v>
      </c>
      <c r="I103" s="2">
        <v>0</v>
      </c>
      <c r="J103" s="2">
        <v>1.0000000000000004</v>
      </c>
      <c r="K103" s="3">
        <v>-1.1767645006504046</v>
      </c>
      <c r="L103" s="8">
        <v>1</v>
      </c>
      <c r="Q103" s="2">
        <v>0</v>
      </c>
      <c r="R103" s="2">
        <v>1</v>
      </c>
      <c r="S103" s="2">
        <v>1</v>
      </c>
      <c r="T103" s="8">
        <v>-1</v>
      </c>
    </row>
    <row r="104" spans="1:20" x14ac:dyDescent="0.25">
      <c r="A104" s="2">
        <f>A99-A98*$B$99</f>
        <v>0</v>
      </c>
      <c r="B104" s="2">
        <f t="shared" ref="B104:C104" si="11">B99-B98*$B$99</f>
        <v>0</v>
      </c>
      <c r="C104" s="3">
        <f t="shared" si="11"/>
        <v>-1.2819421639221784E-2</v>
      </c>
      <c r="D104" s="8">
        <v>1</v>
      </c>
      <c r="I104" s="2">
        <f>I99-I98*$J$99</f>
        <v>0</v>
      </c>
      <c r="J104" s="2">
        <f t="shared" ref="J104:K104" si="12">J99-J98*$J$99</f>
        <v>0</v>
      </c>
      <c r="K104" s="3">
        <f t="shared" si="12"/>
        <v>3.3585255123576838E-2</v>
      </c>
      <c r="L104" s="8">
        <v>1</v>
      </c>
      <c r="Q104" s="2">
        <f>Q99-Q98*$R$99</f>
        <v>0</v>
      </c>
      <c r="R104" s="2">
        <f t="shared" ref="R104:S104" si="13">R99-R98*$R$99</f>
        <v>0</v>
      </c>
      <c r="S104" s="2">
        <f t="shared" si="13"/>
        <v>0</v>
      </c>
      <c r="T104" s="8">
        <v>1</v>
      </c>
    </row>
    <row r="105" spans="1:20" x14ac:dyDescent="0.25">
      <c r="A105" s="14" t="s">
        <v>32</v>
      </c>
      <c r="I105" s="14" t="s">
        <v>32</v>
      </c>
    </row>
    <row r="106" spans="1:20" x14ac:dyDescent="0.25">
      <c r="A106" s="14"/>
      <c r="I106" s="14"/>
    </row>
    <row r="107" spans="1:20" x14ac:dyDescent="0.25">
      <c r="C107" s="14"/>
    </row>
    <row r="113" spans="1:9" ht="15" customHeight="1" x14ac:dyDescent="0.25">
      <c r="B113" s="106" t="s">
        <v>42</v>
      </c>
      <c r="C113" s="106"/>
      <c r="D113" s="106"/>
    </row>
    <row r="114" spans="1:9" x14ac:dyDescent="0.25">
      <c r="B114" s="5" t="s">
        <v>20</v>
      </c>
      <c r="C114" s="5" t="s">
        <v>21</v>
      </c>
      <c r="D114" s="5" t="s">
        <v>22</v>
      </c>
    </row>
    <row r="115" spans="1:9" x14ac:dyDescent="0.25">
      <c r="B115" s="7">
        <v>1.81</v>
      </c>
      <c r="C115" s="7">
        <v>0.19</v>
      </c>
      <c r="D115" s="7">
        <v>0</v>
      </c>
    </row>
    <row r="116" spans="1:9" ht="15" customHeight="1" x14ac:dyDescent="0.25"/>
    <row r="117" spans="1:9" x14ac:dyDescent="0.25">
      <c r="B117" s="107" t="s">
        <v>41</v>
      </c>
      <c r="C117" s="108"/>
      <c r="D117" s="109"/>
      <c r="G117" s="107" t="s">
        <v>40</v>
      </c>
      <c r="H117" s="108"/>
      <c r="I117" s="109"/>
    </row>
    <row r="118" spans="1:9" ht="15" customHeight="1" x14ac:dyDescent="0.35">
      <c r="B118" s="5" t="s">
        <v>59</v>
      </c>
      <c r="C118" s="5" t="s">
        <v>60</v>
      </c>
      <c r="D118" s="5" t="s">
        <v>61</v>
      </c>
      <c r="G118" s="5" t="s">
        <v>37</v>
      </c>
      <c r="H118" s="5" t="s">
        <v>38</v>
      </c>
      <c r="I118" s="5" t="s">
        <v>39</v>
      </c>
    </row>
    <row r="119" spans="1:9" x14ac:dyDescent="0.25">
      <c r="B119" s="6">
        <v>0.90695483600000004</v>
      </c>
      <c r="C119" s="6">
        <v>-2.1754231357981002</v>
      </c>
      <c r="D119" s="6">
        <v>0</v>
      </c>
      <c r="G119" s="6">
        <f>B119/$B$122</f>
        <v>0.53983809117983361</v>
      </c>
      <c r="H119" s="6">
        <f>C119/$C$122</f>
        <v>-0.83841041453038312</v>
      </c>
      <c r="I119" s="6">
        <f>D119/$D$122</f>
        <v>0</v>
      </c>
    </row>
    <row r="120" spans="1:9" x14ac:dyDescent="0.25">
      <c r="B120" s="6">
        <v>1</v>
      </c>
      <c r="C120" s="6">
        <v>1</v>
      </c>
      <c r="D120" s="6">
        <v>-1</v>
      </c>
      <c r="G120" s="6">
        <f>B120/$B$122</f>
        <v>0.59522047818909651</v>
      </c>
      <c r="H120" s="6">
        <f>C120/$C$122</f>
        <v>0.38540107473059232</v>
      </c>
      <c r="I120" s="6">
        <f>D120/$D$122</f>
        <v>-0.70710678118654746</v>
      </c>
    </row>
    <row r="121" spans="1:9" x14ac:dyDescent="0.25">
      <c r="B121" s="6">
        <v>1</v>
      </c>
      <c r="C121" s="6">
        <v>1</v>
      </c>
      <c r="D121" s="6">
        <v>1</v>
      </c>
      <c r="G121" s="6">
        <f>B121/$B$122</f>
        <v>0.59522047818909651</v>
      </c>
      <c r="H121" s="6">
        <f>C121/$C$122</f>
        <v>0.38540107473059232</v>
      </c>
      <c r="I121" s="6">
        <f>D121/$D$122</f>
        <v>0.70710678118654746</v>
      </c>
    </row>
    <row r="122" spans="1:9" x14ac:dyDescent="0.25">
      <c r="A122" s="21" t="s">
        <v>36</v>
      </c>
      <c r="B122" s="17">
        <f>SQRT(B119^2+B120^2+B121^2)</f>
        <v>1.6800497238307524</v>
      </c>
      <c r="C122" s="17">
        <f t="shared" ref="C122:D122" si="14">SQRT(C119^2+C120^2+C121^2)</f>
        <v>2.5946995625246556</v>
      </c>
      <c r="D122" s="17">
        <f t="shared" si="14"/>
        <v>1.4142135623730951</v>
      </c>
      <c r="F122" s="21" t="s">
        <v>36</v>
      </c>
      <c r="G122" s="17">
        <f>SQRT(G119^2+G120^2+G121^2)</f>
        <v>0.99999999999999989</v>
      </c>
      <c r="H122" s="17">
        <f t="shared" ref="H122" si="15">SQRT(H119^2+H120^2+H121^2)</f>
        <v>1</v>
      </c>
      <c r="I122" s="17">
        <f t="shared" ref="I122" si="16">SQRT(I119^2+I120^2+I121^2)</f>
        <v>0.99999999999999989</v>
      </c>
    </row>
    <row r="125" spans="1:9" ht="21" x14ac:dyDescent="0.35">
      <c r="A125" s="74"/>
    </row>
    <row r="126" spans="1:9" x14ac:dyDescent="0.25">
      <c r="E126" s="14"/>
    </row>
    <row r="128" spans="1:9" x14ac:dyDescent="0.25">
      <c r="A128" t="s">
        <v>28</v>
      </c>
    </row>
    <row r="132" spans="1:13" ht="18" x14ac:dyDescent="0.35">
      <c r="A132" s="110" t="s">
        <v>45</v>
      </c>
      <c r="B132" s="111"/>
      <c r="C132" s="111"/>
      <c r="D132" s="111"/>
      <c r="F132" s="112" t="s">
        <v>46</v>
      </c>
      <c r="G132" s="112"/>
      <c r="H132" s="112"/>
      <c r="J132" s="105" t="s">
        <v>44</v>
      </c>
      <c r="K132" s="105"/>
      <c r="L132" s="105"/>
      <c r="M132" s="105"/>
    </row>
    <row r="133" spans="1:13" x14ac:dyDescent="0.25">
      <c r="A133" s="55"/>
      <c r="B133" s="22" t="s">
        <v>0</v>
      </c>
      <c r="C133" s="22" t="s">
        <v>1</v>
      </c>
      <c r="D133" s="22" t="s">
        <v>2</v>
      </c>
      <c r="F133" s="5" t="s">
        <v>18</v>
      </c>
      <c r="G133" s="5" t="s">
        <v>35</v>
      </c>
      <c r="H133" s="5" t="s">
        <v>19</v>
      </c>
      <c r="J133" s="4" t="s">
        <v>25</v>
      </c>
      <c r="K133" s="4" t="s">
        <v>26</v>
      </c>
      <c r="L133" s="4" t="s">
        <v>27</v>
      </c>
      <c r="M133" s="16"/>
    </row>
    <row r="134" spans="1:13" x14ac:dyDescent="0.25">
      <c r="A134" s="56" t="s">
        <v>3</v>
      </c>
      <c r="B134" s="9">
        <v>-1</v>
      </c>
      <c r="C134" s="9">
        <v>-0.41478067789217005</v>
      </c>
      <c r="D134" s="9">
        <v>-0.41478067789217005</v>
      </c>
      <c r="F134" s="9">
        <v>0.53983809117983361</v>
      </c>
      <c r="G134" s="9">
        <v>-0.83841041453038312</v>
      </c>
      <c r="H134" s="9">
        <v>0</v>
      </c>
      <c r="J134" s="9">
        <f>($B$134*F134)+($C$134*F135)+($D$134*F136)</f>
        <v>-1.0336099980569837</v>
      </c>
      <c r="K134" s="9">
        <f>($B$134*G134)+($C$134*G135)+($D$134*G136)</f>
        <v>0.51869657645613121</v>
      </c>
      <c r="L134" s="9">
        <f>($B$134*H134)+($C$134*H135)+($D$134*H136)</f>
        <v>0</v>
      </c>
      <c r="M134" s="27" t="s">
        <v>62</v>
      </c>
    </row>
    <row r="135" spans="1:13" ht="15" customHeight="1" x14ac:dyDescent="0.3">
      <c r="A135" s="56" t="s">
        <v>4</v>
      </c>
      <c r="B135" s="9">
        <v>0</v>
      </c>
      <c r="C135" s="9">
        <v>-0.72586618631129762</v>
      </c>
      <c r="D135" s="9">
        <v>-0.72586618631129762</v>
      </c>
      <c r="E135" s="23" t="s">
        <v>23</v>
      </c>
      <c r="F135" s="9">
        <v>0.59522047818909651</v>
      </c>
      <c r="G135" s="9">
        <v>0.38540107473059232</v>
      </c>
      <c r="H135" s="9">
        <v>-0.70710678118654746</v>
      </c>
      <c r="I135" s="13" t="s">
        <v>24</v>
      </c>
      <c r="J135" s="9">
        <f>($B$135*F134)+($C$135*F135)+($D$135*F136)</f>
        <v>-0.86410083703501284</v>
      </c>
      <c r="K135" s="9">
        <f>($B$135*G134)+($C$135*G135)+($D$135*G136)</f>
        <v>-0.55949921662994095</v>
      </c>
      <c r="L135" s="9">
        <f>($B$135*H134)+($C$135*H135)+($D$135*H136)</f>
        <v>0</v>
      </c>
      <c r="M135" s="27" t="s">
        <v>63</v>
      </c>
    </row>
    <row r="136" spans="1:13" x14ac:dyDescent="0.25">
      <c r="A136" s="56" t="s">
        <v>5</v>
      </c>
      <c r="B136" s="9">
        <v>1</v>
      </c>
      <c r="C136" s="9">
        <v>1.1406468642034679</v>
      </c>
      <c r="D136" s="9">
        <v>1.1406468642034679</v>
      </c>
      <c r="F136" s="9">
        <v>0.59522047818909651</v>
      </c>
      <c r="G136" s="9">
        <v>0.38540107473059232</v>
      </c>
      <c r="H136" s="9">
        <v>0.70710678118654746</v>
      </c>
      <c r="J136" s="9">
        <f>($B$136*F134)+($C$136*F135)+($D$136*F136)</f>
        <v>1.8977108350919969</v>
      </c>
      <c r="K136" s="9">
        <f>($B$136*G134)+($C$136*G135)+($D$136*G136)</f>
        <v>4.0802640173809968E-2</v>
      </c>
      <c r="L136" s="9">
        <f>($B$136*H134)+($C$136*H135)+($D$136*H136)</f>
        <v>0</v>
      </c>
      <c r="M136" s="27" t="s">
        <v>64</v>
      </c>
    </row>
    <row r="137" spans="1:13" x14ac:dyDescent="0.25">
      <c r="F137" s="26" t="s">
        <v>47</v>
      </c>
    </row>
  </sheetData>
  <mergeCells count="33">
    <mergeCell ref="J132:M132"/>
    <mergeCell ref="B113:D113"/>
    <mergeCell ref="B117:D117"/>
    <mergeCell ref="Q81:S81"/>
    <mergeCell ref="Q86:S86"/>
    <mergeCell ref="Q91:S91"/>
    <mergeCell ref="Q96:S96"/>
    <mergeCell ref="Q101:S101"/>
    <mergeCell ref="A132:D132"/>
    <mergeCell ref="F132:H132"/>
    <mergeCell ref="A101:C101"/>
    <mergeCell ref="A96:C96"/>
    <mergeCell ref="A91:C91"/>
    <mergeCell ref="A86:C86"/>
    <mergeCell ref="A81:C81"/>
    <mergeCell ref="G117:I117"/>
    <mergeCell ref="I81:K81"/>
    <mergeCell ref="I86:K86"/>
    <mergeCell ref="I91:K91"/>
    <mergeCell ref="I96:K96"/>
    <mergeCell ref="I101:K101"/>
    <mergeCell ref="C69:G69"/>
    <mergeCell ref="K69:O69"/>
    <mergeCell ref="S69:W69"/>
    <mergeCell ref="U71:W71"/>
    <mergeCell ref="Q76:S76"/>
    <mergeCell ref="Q71:S71"/>
    <mergeCell ref="I71:K71"/>
    <mergeCell ref="I76:K76"/>
    <mergeCell ref="A76:C76"/>
    <mergeCell ref="A71:C71"/>
    <mergeCell ref="E71:G71"/>
    <mergeCell ref="M71:O71"/>
  </mergeCells>
  <phoneticPr fontId="8"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0ADC0-550E-4265-98E2-4705583B6F97}">
  <dimension ref="A4:Z69"/>
  <sheetViews>
    <sheetView zoomScale="70" zoomScaleNormal="70" workbookViewId="0">
      <selection activeCell="G61" sqref="G61"/>
    </sheetView>
  </sheetViews>
  <sheetFormatPr defaultRowHeight="15" x14ac:dyDescent="0.25"/>
  <cols>
    <col min="1" max="3" width="15.7109375" customWidth="1"/>
    <col min="4" max="4" width="24.7109375" customWidth="1"/>
    <col min="5" max="5" width="15.7109375" customWidth="1"/>
    <col min="6" max="6" width="11.5703125" customWidth="1"/>
    <col min="7" max="7" width="17.7109375" customWidth="1"/>
  </cols>
  <sheetData>
    <row r="4" spans="1:26" ht="21" x14ac:dyDescent="0.35">
      <c r="A4" s="74" t="s">
        <v>205</v>
      </c>
    </row>
    <row r="5" spans="1:26" x14ac:dyDescent="0.25">
      <c r="A5" s="32" t="s">
        <v>106</v>
      </c>
      <c r="B5" s="32" t="s">
        <v>107</v>
      </c>
      <c r="C5" s="32" t="s">
        <v>108</v>
      </c>
      <c r="D5" s="32" t="s">
        <v>115</v>
      </c>
      <c r="E5" s="32" t="s">
        <v>128</v>
      </c>
      <c r="H5" s="116" t="s">
        <v>106</v>
      </c>
      <c r="I5" s="117"/>
      <c r="J5" s="117"/>
      <c r="K5" s="118"/>
      <c r="M5" s="116" t="s">
        <v>107</v>
      </c>
      <c r="N5" s="117"/>
      <c r="O5" s="117"/>
      <c r="P5" s="118"/>
      <c r="R5" s="116" t="s">
        <v>116</v>
      </c>
      <c r="S5" s="117"/>
      <c r="T5" s="117"/>
      <c r="U5" s="118"/>
      <c r="W5" s="116" t="s">
        <v>117</v>
      </c>
      <c r="X5" s="117"/>
      <c r="Y5" s="117"/>
      <c r="Z5" s="118"/>
    </row>
    <row r="6" spans="1:26" x14ac:dyDescent="0.25">
      <c r="A6" s="66" t="s">
        <v>109</v>
      </c>
      <c r="B6" s="66" t="s">
        <v>109</v>
      </c>
      <c r="C6" s="66">
        <v>7</v>
      </c>
      <c r="D6" s="66" t="s">
        <v>110</v>
      </c>
      <c r="E6" s="67"/>
      <c r="H6" s="119" t="b">
        <v>1</v>
      </c>
      <c r="I6" s="120"/>
      <c r="J6" s="121" t="b">
        <v>0</v>
      </c>
      <c r="K6" s="122"/>
      <c r="M6" s="119" t="b">
        <v>1</v>
      </c>
      <c r="N6" s="120"/>
      <c r="O6" s="121" t="b">
        <v>0</v>
      </c>
      <c r="P6" s="122"/>
      <c r="R6" s="119" t="b">
        <v>1</v>
      </c>
      <c r="S6" s="120"/>
      <c r="T6" s="121" t="b">
        <v>0</v>
      </c>
      <c r="U6" s="122"/>
      <c r="W6" s="119" t="b">
        <v>1</v>
      </c>
      <c r="X6" s="120"/>
      <c r="Y6" s="121" t="b">
        <v>0</v>
      </c>
      <c r="Z6" s="122"/>
    </row>
    <row r="7" spans="1:26" x14ac:dyDescent="0.25">
      <c r="A7" s="33" t="s">
        <v>110</v>
      </c>
      <c r="B7" s="33" t="s">
        <v>109</v>
      </c>
      <c r="C7" s="33">
        <v>9</v>
      </c>
      <c r="D7" s="33" t="s">
        <v>109</v>
      </c>
      <c r="E7" s="35">
        <f>(C6+C7)/2</f>
        <v>8</v>
      </c>
      <c r="H7" s="60" t="s">
        <v>113</v>
      </c>
      <c r="I7" s="61" t="s">
        <v>114</v>
      </c>
      <c r="J7" s="60" t="s">
        <v>113</v>
      </c>
      <c r="K7" s="60" t="s">
        <v>114</v>
      </c>
      <c r="M7" s="60" t="s">
        <v>113</v>
      </c>
      <c r="N7" s="61" t="s">
        <v>114</v>
      </c>
      <c r="O7" s="60" t="s">
        <v>113</v>
      </c>
      <c r="P7" s="60" t="s">
        <v>114</v>
      </c>
      <c r="R7" s="60" t="s">
        <v>113</v>
      </c>
      <c r="S7" s="61" t="s">
        <v>114</v>
      </c>
      <c r="T7" s="60" t="s">
        <v>113</v>
      </c>
      <c r="U7" s="60" t="s">
        <v>114</v>
      </c>
      <c r="W7" s="60" t="s">
        <v>113</v>
      </c>
      <c r="X7" s="61" t="s">
        <v>114</v>
      </c>
      <c r="Y7" s="60" t="s">
        <v>113</v>
      </c>
      <c r="Z7" s="60" t="s">
        <v>114</v>
      </c>
    </row>
    <row r="8" spans="1:26" x14ac:dyDescent="0.25">
      <c r="A8" s="33" t="s">
        <v>109</v>
      </c>
      <c r="B8" s="33" t="s">
        <v>110</v>
      </c>
      <c r="C8" s="33">
        <v>12</v>
      </c>
      <c r="D8" s="33" t="s">
        <v>110</v>
      </c>
      <c r="E8" s="35">
        <f t="shared" ref="E8:E13" si="0">(C7+C8)/2</f>
        <v>10.5</v>
      </c>
      <c r="H8" s="62">
        <v>2</v>
      </c>
      <c r="I8" s="63">
        <v>6</v>
      </c>
      <c r="J8" s="64">
        <v>5</v>
      </c>
      <c r="K8" s="62">
        <v>1</v>
      </c>
      <c r="M8" s="62">
        <v>7</v>
      </c>
      <c r="N8" s="63">
        <v>1</v>
      </c>
      <c r="O8" s="64">
        <v>0</v>
      </c>
      <c r="P8" s="62">
        <v>6</v>
      </c>
      <c r="R8" s="62">
        <v>0</v>
      </c>
      <c r="S8" s="63">
        <v>1</v>
      </c>
      <c r="T8" s="64">
        <v>7</v>
      </c>
      <c r="U8" s="62">
        <v>6</v>
      </c>
      <c r="W8" s="62">
        <v>1</v>
      </c>
      <c r="X8" s="63">
        <v>1</v>
      </c>
      <c r="Y8" s="64">
        <v>6</v>
      </c>
      <c r="Z8" s="62">
        <v>6</v>
      </c>
    </row>
    <row r="9" spans="1:26" x14ac:dyDescent="0.25">
      <c r="A9" s="33" t="s">
        <v>109</v>
      </c>
      <c r="B9" s="33" t="s">
        <v>110</v>
      </c>
      <c r="C9" s="33">
        <v>14</v>
      </c>
      <c r="D9" s="33" t="s">
        <v>110</v>
      </c>
      <c r="E9" s="35">
        <f t="shared" si="0"/>
        <v>13</v>
      </c>
      <c r="G9" s="65" t="s">
        <v>78</v>
      </c>
      <c r="H9" s="123">
        <f>H8+I8</f>
        <v>8</v>
      </c>
      <c r="I9" s="124"/>
      <c r="J9" s="125">
        <f>J8+K8</f>
        <v>6</v>
      </c>
      <c r="K9" s="126"/>
      <c r="M9" s="123">
        <f>M8+N8</f>
        <v>8</v>
      </c>
      <c r="N9" s="124"/>
      <c r="O9" s="125">
        <f>O8+P8</f>
        <v>6</v>
      </c>
      <c r="P9" s="126"/>
      <c r="R9" s="123">
        <f>R8+S8</f>
        <v>1</v>
      </c>
      <c r="S9" s="124"/>
      <c r="T9" s="125">
        <f>T8+U8</f>
        <v>13</v>
      </c>
      <c r="U9" s="126"/>
      <c r="W9" s="123">
        <f>W8+X8</f>
        <v>2</v>
      </c>
      <c r="X9" s="124"/>
      <c r="Y9" s="125">
        <f>Y8+Z8</f>
        <v>12</v>
      </c>
      <c r="Z9" s="126"/>
    </row>
    <row r="10" spans="1:26" x14ac:dyDescent="0.25">
      <c r="A10" s="33" t="s">
        <v>110</v>
      </c>
      <c r="B10" s="33" t="s">
        <v>109</v>
      </c>
      <c r="C10" s="33">
        <v>18</v>
      </c>
      <c r="D10" s="33" t="s">
        <v>109</v>
      </c>
      <c r="E10" s="35">
        <f t="shared" si="0"/>
        <v>16</v>
      </c>
      <c r="G10" s="65" t="s">
        <v>111</v>
      </c>
      <c r="H10" s="123">
        <f xml:space="preserve"> 1-(H8/H9)^2-(I8/H9)^2</f>
        <v>0.375</v>
      </c>
      <c r="I10" s="124"/>
      <c r="J10" s="125">
        <f xml:space="preserve"> 1-(J8/J9)^2-(K8/J9)^2</f>
        <v>0.27777777777777768</v>
      </c>
      <c r="K10" s="126"/>
      <c r="M10" s="123">
        <f xml:space="preserve"> 1-(M8/M9)^2-(N8/M9)^2</f>
        <v>0.21875</v>
      </c>
      <c r="N10" s="124"/>
      <c r="O10" s="125">
        <f xml:space="preserve"> 1-(O8/O9)^2-(P8/O9)^2</f>
        <v>0</v>
      </c>
      <c r="P10" s="126"/>
      <c r="R10" s="123">
        <f xml:space="preserve"> 1-(R8/R9)^2-(S8/R9)^2</f>
        <v>0</v>
      </c>
      <c r="S10" s="124"/>
      <c r="T10" s="125">
        <f xml:space="preserve"> 1-(T8/T9)^2-(U8/T9)^2</f>
        <v>0.49704142011834324</v>
      </c>
      <c r="U10" s="126"/>
      <c r="W10" s="123">
        <f xml:space="preserve"> 1-(W8/W9)^2-(X8/W9)^2</f>
        <v>0.5</v>
      </c>
      <c r="X10" s="124"/>
      <c r="Y10" s="125">
        <f xml:space="preserve"> 1-(Y8/Y9)^2-(Z8/Y9)^2</f>
        <v>0.5</v>
      </c>
      <c r="Z10" s="126"/>
    </row>
    <row r="11" spans="1:26" x14ac:dyDescent="0.25">
      <c r="A11" s="33" t="s">
        <v>109</v>
      </c>
      <c r="B11" s="33" t="s">
        <v>109</v>
      </c>
      <c r="C11" s="33">
        <v>18</v>
      </c>
      <c r="D11" s="33" t="s">
        <v>109</v>
      </c>
      <c r="E11" s="35">
        <f t="shared" si="0"/>
        <v>18</v>
      </c>
      <c r="G11" s="65" t="s">
        <v>112</v>
      </c>
      <c r="H11" s="113">
        <f xml:space="preserve"> (H9/(H9+J9))*H10 + (J9/(H9+J9))*J10</f>
        <v>0.33333333333333326</v>
      </c>
      <c r="I11" s="114"/>
      <c r="J11" s="114"/>
      <c r="K11" s="115"/>
      <c r="M11" s="127">
        <f xml:space="preserve"> (M9/(M9+O9))*M10 + (O9/(M9+O9))*O10</f>
        <v>0.125</v>
      </c>
      <c r="N11" s="128"/>
      <c r="O11" s="128"/>
      <c r="P11" s="129"/>
      <c r="R11" s="113">
        <f xml:space="preserve"> (R9/(R9+T9))*R10 + (T9/(R9+T9))*T10</f>
        <v>0.46153846153846156</v>
      </c>
      <c r="S11" s="114"/>
      <c r="T11" s="114"/>
      <c r="U11" s="115"/>
      <c r="W11" s="113">
        <f xml:space="preserve"> (W9/(W9+Y9))*W10 + (Y9/(W9+Y9))*Y10</f>
        <v>0.5</v>
      </c>
      <c r="X11" s="114"/>
      <c r="Y11" s="114"/>
      <c r="Z11" s="115"/>
    </row>
    <row r="12" spans="1:26" x14ac:dyDescent="0.25">
      <c r="A12" s="33" t="s">
        <v>110</v>
      </c>
      <c r="B12" s="33" t="s">
        <v>109</v>
      </c>
      <c r="C12" s="33">
        <v>34</v>
      </c>
      <c r="D12" s="33" t="s">
        <v>109</v>
      </c>
      <c r="E12" s="35">
        <f t="shared" si="0"/>
        <v>26</v>
      </c>
    </row>
    <row r="13" spans="1:26" x14ac:dyDescent="0.25">
      <c r="A13" s="33" t="s">
        <v>110</v>
      </c>
      <c r="B13" s="33" t="s">
        <v>109</v>
      </c>
      <c r="C13" s="33">
        <v>35</v>
      </c>
      <c r="D13" s="33" t="s">
        <v>109</v>
      </c>
      <c r="E13" s="35">
        <f t="shared" si="0"/>
        <v>34.5</v>
      </c>
      <c r="H13" s="116" t="s">
        <v>118</v>
      </c>
      <c r="I13" s="117"/>
      <c r="J13" s="117"/>
      <c r="K13" s="118"/>
      <c r="M13" s="116" t="s">
        <v>119</v>
      </c>
      <c r="N13" s="117"/>
      <c r="O13" s="117"/>
      <c r="P13" s="118"/>
      <c r="R13" s="116" t="s">
        <v>120</v>
      </c>
      <c r="S13" s="117"/>
      <c r="T13" s="117"/>
      <c r="U13" s="118"/>
      <c r="W13" s="116" t="s">
        <v>121</v>
      </c>
      <c r="X13" s="117"/>
      <c r="Y13" s="117"/>
      <c r="Z13" s="118"/>
    </row>
    <row r="14" spans="1:26" x14ac:dyDescent="0.25">
      <c r="A14" s="33" t="s">
        <v>110</v>
      </c>
      <c r="B14" s="33" t="s">
        <v>109</v>
      </c>
      <c r="C14" s="33">
        <v>37</v>
      </c>
      <c r="D14" s="33" t="s">
        <v>109</v>
      </c>
      <c r="E14" s="35">
        <f t="shared" ref="E14:E19" si="1">(C13+C14)/2</f>
        <v>36</v>
      </c>
      <c r="H14" s="119" t="b">
        <v>1</v>
      </c>
      <c r="I14" s="120"/>
      <c r="J14" s="121" t="b">
        <v>0</v>
      </c>
      <c r="K14" s="122"/>
      <c r="M14" s="119" t="b">
        <v>1</v>
      </c>
      <c r="N14" s="120"/>
      <c r="O14" s="121" t="b">
        <v>0</v>
      </c>
      <c r="P14" s="122"/>
      <c r="R14" s="119" t="b">
        <v>1</v>
      </c>
      <c r="S14" s="120"/>
      <c r="T14" s="121" t="b">
        <v>0</v>
      </c>
      <c r="U14" s="122"/>
      <c r="W14" s="119" t="b">
        <v>1</v>
      </c>
      <c r="X14" s="120"/>
      <c r="Y14" s="121" t="b">
        <v>0</v>
      </c>
      <c r="Z14" s="122"/>
    </row>
    <row r="15" spans="1:26" x14ac:dyDescent="0.25">
      <c r="A15" s="33" t="s">
        <v>109</v>
      </c>
      <c r="B15" s="33" t="s">
        <v>109</v>
      </c>
      <c r="C15" s="33">
        <v>38</v>
      </c>
      <c r="D15" s="33" t="s">
        <v>109</v>
      </c>
      <c r="E15" s="35">
        <f t="shared" si="1"/>
        <v>37.5</v>
      </c>
      <c r="H15" s="60" t="s">
        <v>113</v>
      </c>
      <c r="I15" s="61" t="s">
        <v>114</v>
      </c>
      <c r="J15" s="60" t="s">
        <v>113</v>
      </c>
      <c r="K15" s="60" t="s">
        <v>114</v>
      </c>
      <c r="M15" s="60" t="s">
        <v>113</v>
      </c>
      <c r="N15" s="61" t="s">
        <v>114</v>
      </c>
      <c r="O15" s="60" t="s">
        <v>113</v>
      </c>
      <c r="P15" s="60" t="s">
        <v>114</v>
      </c>
      <c r="R15" s="60" t="s">
        <v>113</v>
      </c>
      <c r="S15" s="61" t="s">
        <v>114</v>
      </c>
      <c r="T15" s="60" t="s">
        <v>113</v>
      </c>
      <c r="U15" s="60" t="s">
        <v>114</v>
      </c>
      <c r="W15" s="60" t="s">
        <v>113</v>
      </c>
      <c r="X15" s="61" t="s">
        <v>114</v>
      </c>
      <c r="Y15" s="60" t="s">
        <v>113</v>
      </c>
      <c r="Z15" s="60" t="s">
        <v>114</v>
      </c>
    </row>
    <row r="16" spans="1:26" x14ac:dyDescent="0.25">
      <c r="A16" s="33" t="s">
        <v>109</v>
      </c>
      <c r="B16" s="33" t="s">
        <v>110</v>
      </c>
      <c r="C16" s="33">
        <v>48</v>
      </c>
      <c r="D16" s="33" t="s">
        <v>110</v>
      </c>
      <c r="E16" s="35">
        <f t="shared" si="1"/>
        <v>43</v>
      </c>
      <c r="H16" s="62">
        <v>1</v>
      </c>
      <c r="I16" s="63">
        <v>2</v>
      </c>
      <c r="J16" s="64">
        <v>6</v>
      </c>
      <c r="K16" s="62">
        <v>5</v>
      </c>
      <c r="M16" s="62">
        <v>1</v>
      </c>
      <c r="N16" s="63">
        <v>3</v>
      </c>
      <c r="O16" s="64">
        <v>6</v>
      </c>
      <c r="P16" s="62">
        <v>4</v>
      </c>
      <c r="R16" s="62">
        <v>1</v>
      </c>
      <c r="S16" s="63">
        <v>3</v>
      </c>
      <c r="T16" s="64">
        <v>6</v>
      </c>
      <c r="U16" s="62">
        <v>4</v>
      </c>
      <c r="W16" s="62">
        <v>3</v>
      </c>
      <c r="X16" s="63">
        <v>3</v>
      </c>
      <c r="Y16" s="64">
        <v>4</v>
      </c>
      <c r="Z16" s="62">
        <v>4</v>
      </c>
    </row>
    <row r="17" spans="1:26" x14ac:dyDescent="0.25">
      <c r="A17" s="33" t="s">
        <v>109</v>
      </c>
      <c r="B17" s="33" t="s">
        <v>110</v>
      </c>
      <c r="C17" s="33">
        <v>50</v>
      </c>
      <c r="D17" s="33" t="s">
        <v>110</v>
      </c>
      <c r="E17" s="35">
        <f t="shared" si="1"/>
        <v>49</v>
      </c>
      <c r="G17" s="65" t="s">
        <v>78</v>
      </c>
      <c r="H17" s="123">
        <f>H16+I16</f>
        <v>3</v>
      </c>
      <c r="I17" s="124"/>
      <c r="J17" s="125">
        <f>J16+K16</f>
        <v>11</v>
      </c>
      <c r="K17" s="126"/>
      <c r="M17" s="123">
        <f>M16+N16</f>
        <v>4</v>
      </c>
      <c r="N17" s="124"/>
      <c r="O17" s="125">
        <f>O16+P16</f>
        <v>10</v>
      </c>
      <c r="P17" s="126"/>
      <c r="R17" s="123">
        <f>R16+S16</f>
        <v>4</v>
      </c>
      <c r="S17" s="124"/>
      <c r="T17" s="125">
        <f>T16+U16</f>
        <v>10</v>
      </c>
      <c r="U17" s="126"/>
      <c r="W17" s="123">
        <f>W16+X16</f>
        <v>6</v>
      </c>
      <c r="X17" s="124"/>
      <c r="Y17" s="125">
        <f>Y16+Z16</f>
        <v>8</v>
      </c>
      <c r="Z17" s="126"/>
    </row>
    <row r="18" spans="1:26" x14ac:dyDescent="0.25">
      <c r="A18" s="33" t="s">
        <v>109</v>
      </c>
      <c r="B18" s="33" t="s">
        <v>110</v>
      </c>
      <c r="C18" s="33">
        <v>77</v>
      </c>
      <c r="D18" s="33" t="s">
        <v>110</v>
      </c>
      <c r="E18" s="35">
        <f t="shared" si="1"/>
        <v>63.5</v>
      </c>
      <c r="G18" s="65" t="s">
        <v>111</v>
      </c>
      <c r="H18" s="123">
        <f xml:space="preserve"> 1-(H16/H17)^2-(I16/H17)^2</f>
        <v>0.44444444444444442</v>
      </c>
      <c r="I18" s="124"/>
      <c r="J18" s="125">
        <f xml:space="preserve"> 1-(J16/J17)^2-(K16/J17)^2</f>
        <v>0.49586776859504145</v>
      </c>
      <c r="K18" s="126"/>
      <c r="M18" s="123">
        <f xml:space="preserve"> 1-(M16/M17)^2-(N16/M17)^2</f>
        <v>0.375</v>
      </c>
      <c r="N18" s="124"/>
      <c r="O18" s="125">
        <f xml:space="preserve"> 1-(O16/O17)^2-(P16/O17)^2</f>
        <v>0.48</v>
      </c>
      <c r="P18" s="126"/>
      <c r="R18" s="123">
        <f xml:space="preserve"> 1-(R16/R17)^2-(S16/R17)^2</f>
        <v>0.375</v>
      </c>
      <c r="S18" s="124"/>
      <c r="T18" s="125">
        <f xml:space="preserve"> 1-(T16/T17)^2-(U16/T17)^2</f>
        <v>0.48</v>
      </c>
      <c r="U18" s="126"/>
      <c r="W18" s="123">
        <f xml:space="preserve"> 1-(W16/W17)^2-(X16/W17)^2</f>
        <v>0.5</v>
      </c>
      <c r="X18" s="124"/>
      <c r="Y18" s="125">
        <f xml:space="preserve"> 1-(Y16/Y17)^2-(Z16/Y17)^2</f>
        <v>0.5</v>
      </c>
      <c r="Z18" s="126"/>
    </row>
    <row r="19" spans="1:26" x14ac:dyDescent="0.25">
      <c r="A19" s="34" t="s">
        <v>110</v>
      </c>
      <c r="B19" s="34" t="s">
        <v>110</v>
      </c>
      <c r="C19" s="34">
        <v>83</v>
      </c>
      <c r="D19" s="34" t="s">
        <v>110</v>
      </c>
      <c r="E19" s="36">
        <f t="shared" si="1"/>
        <v>80</v>
      </c>
      <c r="G19" s="65" t="s">
        <v>112</v>
      </c>
      <c r="H19" s="113">
        <f xml:space="preserve"> (H17/(H17+J17))*H18 + (J17/(H17+J17))*J18</f>
        <v>0.48484848484848492</v>
      </c>
      <c r="I19" s="114"/>
      <c r="J19" s="114"/>
      <c r="K19" s="115"/>
      <c r="M19" s="113">
        <f xml:space="preserve"> (M17/(M17+O17))*M18 + (O17/(M17+O17))*O18</f>
        <v>0.45</v>
      </c>
      <c r="N19" s="114"/>
      <c r="O19" s="114"/>
      <c r="P19" s="115"/>
      <c r="R19" s="113">
        <f xml:space="preserve"> (R17/(R17+T17))*R18 + (T17/(R17+T17))*T18</f>
        <v>0.45</v>
      </c>
      <c r="S19" s="114"/>
      <c r="T19" s="114"/>
      <c r="U19" s="115"/>
      <c r="W19" s="113">
        <f xml:space="preserve"> (W17/(W17+Y17))*W18 + (Y17/(W17+Y17))*Y18</f>
        <v>0.5</v>
      </c>
      <c r="X19" s="114"/>
      <c r="Y19" s="114"/>
      <c r="Z19" s="115"/>
    </row>
    <row r="21" spans="1:26" x14ac:dyDescent="0.25">
      <c r="A21" s="132" t="s">
        <v>129</v>
      </c>
      <c r="B21" s="133"/>
      <c r="C21" s="133"/>
      <c r="D21" s="133"/>
      <c r="E21" s="134"/>
      <c r="H21" s="116" t="s">
        <v>122</v>
      </c>
      <c r="I21" s="117"/>
      <c r="J21" s="117"/>
      <c r="K21" s="118"/>
      <c r="M21" s="116" t="s">
        <v>123</v>
      </c>
      <c r="N21" s="117"/>
      <c r="O21" s="117"/>
      <c r="P21" s="118"/>
      <c r="R21" s="116" t="s">
        <v>124</v>
      </c>
      <c r="S21" s="117"/>
      <c r="T21" s="117"/>
      <c r="U21" s="118"/>
      <c r="W21" s="116" t="s">
        <v>125</v>
      </c>
      <c r="X21" s="117"/>
      <c r="Y21" s="117"/>
      <c r="Z21" s="118"/>
    </row>
    <row r="22" spans="1:26" x14ac:dyDescent="0.25">
      <c r="A22" s="37" t="s">
        <v>106</v>
      </c>
      <c r="B22" s="37" t="s">
        <v>107</v>
      </c>
      <c r="C22" s="37" t="s">
        <v>108</v>
      </c>
      <c r="D22" s="37" t="s">
        <v>115</v>
      </c>
      <c r="E22" s="37" t="s">
        <v>128</v>
      </c>
      <c r="H22" s="119" t="b">
        <v>1</v>
      </c>
      <c r="I22" s="120"/>
      <c r="J22" s="121" t="b">
        <v>0</v>
      </c>
      <c r="K22" s="122"/>
      <c r="M22" s="119" t="b">
        <v>1</v>
      </c>
      <c r="N22" s="120"/>
      <c r="O22" s="130" t="b">
        <v>0</v>
      </c>
      <c r="P22" s="122"/>
      <c r="R22" s="119" t="b">
        <v>1</v>
      </c>
      <c r="S22" s="120"/>
      <c r="T22" s="130" t="b">
        <v>0</v>
      </c>
      <c r="U22" s="122"/>
      <c r="W22" s="119" t="b">
        <v>1</v>
      </c>
      <c r="X22" s="120"/>
      <c r="Y22" s="130" t="b">
        <v>0</v>
      </c>
      <c r="Z22" s="122"/>
    </row>
    <row r="23" spans="1:26" x14ac:dyDescent="0.25">
      <c r="A23" s="33" t="s">
        <v>109</v>
      </c>
      <c r="B23" s="68" t="s">
        <v>109</v>
      </c>
      <c r="C23" s="33">
        <v>7</v>
      </c>
      <c r="D23" s="33" t="s">
        <v>110</v>
      </c>
      <c r="E23" s="33"/>
      <c r="H23" s="60" t="s">
        <v>113</v>
      </c>
      <c r="I23" s="61" t="s">
        <v>114</v>
      </c>
      <c r="J23" s="60" t="s">
        <v>113</v>
      </c>
      <c r="K23" s="60" t="s">
        <v>114</v>
      </c>
      <c r="M23" s="60" t="s">
        <v>113</v>
      </c>
      <c r="N23" s="61" t="s">
        <v>114</v>
      </c>
      <c r="O23" s="60" t="s">
        <v>113</v>
      </c>
      <c r="P23" s="60" t="s">
        <v>114</v>
      </c>
      <c r="R23" s="60" t="s">
        <v>113</v>
      </c>
      <c r="S23" s="61" t="s">
        <v>114</v>
      </c>
      <c r="T23" s="60" t="s">
        <v>113</v>
      </c>
      <c r="U23" s="60" t="s">
        <v>114</v>
      </c>
      <c r="W23" s="60" t="s">
        <v>113</v>
      </c>
      <c r="X23" s="61" t="s">
        <v>114</v>
      </c>
      <c r="Y23" s="60" t="s">
        <v>113</v>
      </c>
      <c r="Z23" s="60" t="s">
        <v>114</v>
      </c>
    </row>
    <row r="24" spans="1:26" x14ac:dyDescent="0.25">
      <c r="A24" s="33" t="s">
        <v>110</v>
      </c>
      <c r="B24" s="68" t="s">
        <v>109</v>
      </c>
      <c r="C24" s="33">
        <v>9</v>
      </c>
      <c r="D24" s="33" t="s">
        <v>109</v>
      </c>
      <c r="E24" s="33">
        <f>(C23+C24)/2</f>
        <v>8</v>
      </c>
      <c r="H24" s="62">
        <v>4</v>
      </c>
      <c r="I24" s="63">
        <v>3</v>
      </c>
      <c r="J24" s="64">
        <v>3</v>
      </c>
      <c r="K24" s="62">
        <v>4</v>
      </c>
      <c r="M24" s="62">
        <v>5</v>
      </c>
      <c r="N24" s="63">
        <v>3</v>
      </c>
      <c r="O24" s="64">
        <v>2</v>
      </c>
      <c r="P24" s="62">
        <v>4</v>
      </c>
      <c r="R24" s="62">
        <v>6</v>
      </c>
      <c r="S24" s="63">
        <v>3</v>
      </c>
      <c r="T24" s="64">
        <v>1</v>
      </c>
      <c r="U24" s="62">
        <v>4</v>
      </c>
      <c r="W24" s="62">
        <v>7</v>
      </c>
      <c r="X24" s="63">
        <v>3</v>
      </c>
      <c r="Y24" s="64">
        <v>0</v>
      </c>
      <c r="Z24" s="62">
        <v>4</v>
      </c>
    </row>
    <row r="25" spans="1:26" x14ac:dyDescent="0.25">
      <c r="A25" s="33" t="s">
        <v>110</v>
      </c>
      <c r="B25" s="68" t="s">
        <v>109</v>
      </c>
      <c r="C25" s="33">
        <v>18</v>
      </c>
      <c r="D25" s="33" t="s">
        <v>109</v>
      </c>
      <c r="E25" s="33">
        <f t="shared" ref="E25:E30" si="2">(C24+C25)/2</f>
        <v>13.5</v>
      </c>
      <c r="G25" s="65" t="s">
        <v>78</v>
      </c>
      <c r="H25" s="123">
        <f>H24+I24</f>
        <v>7</v>
      </c>
      <c r="I25" s="124"/>
      <c r="J25" s="125">
        <f>J24+K24</f>
        <v>7</v>
      </c>
      <c r="K25" s="126"/>
      <c r="M25" s="123">
        <f>M24+N24</f>
        <v>8</v>
      </c>
      <c r="N25" s="124"/>
      <c r="O25" s="131">
        <f>O24+P24</f>
        <v>6</v>
      </c>
      <c r="P25" s="126"/>
      <c r="R25" s="123">
        <f>R24+S24</f>
        <v>9</v>
      </c>
      <c r="S25" s="124"/>
      <c r="T25" s="131">
        <f>T24+U24</f>
        <v>5</v>
      </c>
      <c r="U25" s="126"/>
      <c r="W25" s="123">
        <f>W24+X24</f>
        <v>10</v>
      </c>
      <c r="X25" s="124"/>
      <c r="Y25" s="131">
        <f>Y24+Z24</f>
        <v>4</v>
      </c>
      <c r="Z25" s="126"/>
    </row>
    <row r="26" spans="1:26" x14ac:dyDescent="0.25">
      <c r="A26" s="33" t="s">
        <v>109</v>
      </c>
      <c r="B26" s="68" t="s">
        <v>109</v>
      </c>
      <c r="C26" s="33">
        <v>18</v>
      </c>
      <c r="D26" s="33" t="s">
        <v>109</v>
      </c>
      <c r="E26" s="33">
        <f t="shared" si="2"/>
        <v>18</v>
      </c>
      <c r="G26" s="65" t="s">
        <v>111</v>
      </c>
      <c r="H26" s="123">
        <f xml:space="preserve"> 1-(H24/H25)^2-(I24/H25)^2</f>
        <v>0.48979591836734704</v>
      </c>
      <c r="I26" s="124"/>
      <c r="J26" s="125">
        <f xml:space="preserve"> 1-(J24/J25)^2-(K24/J25)^2</f>
        <v>0.48979591836734698</v>
      </c>
      <c r="K26" s="126"/>
      <c r="M26" s="123">
        <f xml:space="preserve"> 1-(M24/M25)^2-(N24/M25)^2</f>
        <v>0.46875</v>
      </c>
      <c r="N26" s="124"/>
      <c r="O26" s="131">
        <f xml:space="preserve"> 1-(O24/O25)^2-(P24/O25)^2</f>
        <v>0.44444444444444442</v>
      </c>
      <c r="P26" s="126"/>
      <c r="R26" s="123">
        <f xml:space="preserve"> 1-(R24/R25)^2-(S24/R25)^2</f>
        <v>0.44444444444444448</v>
      </c>
      <c r="S26" s="124"/>
      <c r="T26" s="131">
        <f xml:space="preserve"> 1-(T24/T25)^2-(U24/T25)^2</f>
        <v>0.31999999999999984</v>
      </c>
      <c r="U26" s="126"/>
      <c r="W26" s="123">
        <f xml:space="preserve"> 1-(W24/W25)^2-(X24/W25)^2</f>
        <v>0.42000000000000004</v>
      </c>
      <c r="X26" s="124"/>
      <c r="Y26" s="131">
        <f xml:space="preserve"> 1-(Y24/Y25)^2-(Z24/Y25)^2</f>
        <v>0</v>
      </c>
      <c r="Z26" s="126"/>
    </row>
    <row r="27" spans="1:26" x14ac:dyDescent="0.25">
      <c r="A27" s="33" t="s">
        <v>110</v>
      </c>
      <c r="B27" s="68" t="s">
        <v>109</v>
      </c>
      <c r="C27" s="33">
        <v>34</v>
      </c>
      <c r="D27" s="33" t="s">
        <v>109</v>
      </c>
      <c r="E27" s="33">
        <f t="shared" si="2"/>
        <v>26</v>
      </c>
      <c r="G27" s="65" t="s">
        <v>112</v>
      </c>
      <c r="H27" s="113">
        <f xml:space="preserve"> (H25/(H25+J25))*H26 + (J25/(H25+J25))*J26</f>
        <v>0.48979591836734704</v>
      </c>
      <c r="I27" s="114"/>
      <c r="J27" s="114"/>
      <c r="K27" s="115"/>
      <c r="M27" s="113">
        <f xml:space="preserve"> (M25/(M25+O25))*M26 + (O25/(M25+O25))*O26</f>
        <v>0.45833333333333331</v>
      </c>
      <c r="N27" s="114"/>
      <c r="O27" s="114"/>
      <c r="P27" s="115"/>
      <c r="R27" s="113">
        <f xml:space="preserve"> (R25/(R25+T25))*R26 + (T25/(R25+T25))*T26</f>
        <v>0.39999999999999997</v>
      </c>
      <c r="S27" s="114"/>
      <c r="T27" s="114"/>
      <c r="U27" s="115"/>
      <c r="W27" s="113">
        <f xml:space="preserve"> (W25/(W25+Y25))*W26 + (Y25/(W25+Y25))*Y26</f>
        <v>0.30000000000000004</v>
      </c>
      <c r="X27" s="114"/>
      <c r="Y27" s="114"/>
      <c r="Z27" s="115"/>
    </row>
    <row r="28" spans="1:26" x14ac:dyDescent="0.25">
      <c r="A28" s="33" t="s">
        <v>110</v>
      </c>
      <c r="B28" s="68" t="s">
        <v>109</v>
      </c>
      <c r="C28" s="33">
        <v>35</v>
      </c>
      <c r="D28" s="33" t="s">
        <v>109</v>
      </c>
      <c r="E28" s="33">
        <f t="shared" si="2"/>
        <v>34.5</v>
      </c>
    </row>
    <row r="29" spans="1:26" x14ac:dyDescent="0.25">
      <c r="A29" s="33" t="s">
        <v>110</v>
      </c>
      <c r="B29" s="68" t="s">
        <v>109</v>
      </c>
      <c r="C29" s="33">
        <v>37</v>
      </c>
      <c r="D29" s="33" t="s">
        <v>109</v>
      </c>
      <c r="E29" s="33">
        <f t="shared" si="2"/>
        <v>36</v>
      </c>
      <c r="H29" s="116" t="s">
        <v>126</v>
      </c>
      <c r="I29" s="117"/>
      <c r="J29" s="117"/>
      <c r="K29" s="118"/>
      <c r="M29" s="116" t="s">
        <v>127</v>
      </c>
      <c r="N29" s="117"/>
      <c r="O29" s="117"/>
      <c r="P29" s="118"/>
      <c r="R29" s="116" t="s">
        <v>122</v>
      </c>
      <c r="S29" s="117"/>
      <c r="T29" s="117"/>
      <c r="U29" s="118"/>
    </row>
    <row r="30" spans="1:26" x14ac:dyDescent="0.25">
      <c r="A30" s="34" t="s">
        <v>109</v>
      </c>
      <c r="B30" s="69" t="s">
        <v>109</v>
      </c>
      <c r="C30" s="34">
        <v>38</v>
      </c>
      <c r="D30" s="34" t="s">
        <v>109</v>
      </c>
      <c r="E30" s="34">
        <f t="shared" si="2"/>
        <v>37.5</v>
      </c>
      <c r="H30" s="119" t="b">
        <v>1</v>
      </c>
      <c r="I30" s="120"/>
      <c r="J30" s="130" t="b">
        <v>0</v>
      </c>
      <c r="K30" s="122"/>
      <c r="M30" s="119" t="b">
        <v>1</v>
      </c>
      <c r="N30" s="120"/>
      <c r="O30" s="130" t="b">
        <v>0</v>
      </c>
      <c r="P30" s="122"/>
      <c r="R30" s="119" t="b">
        <v>1</v>
      </c>
      <c r="S30" s="120"/>
      <c r="T30" s="121" t="b">
        <v>0</v>
      </c>
      <c r="U30" s="122"/>
    </row>
    <row r="31" spans="1:26" x14ac:dyDescent="0.25">
      <c r="H31" s="60" t="s">
        <v>113</v>
      </c>
      <c r="I31" s="61" t="s">
        <v>114</v>
      </c>
      <c r="J31" s="60" t="s">
        <v>113</v>
      </c>
      <c r="K31" s="60" t="s">
        <v>114</v>
      </c>
      <c r="M31" s="60" t="s">
        <v>113</v>
      </c>
      <c r="N31" s="61" t="s">
        <v>114</v>
      </c>
      <c r="O31" s="60" t="s">
        <v>113</v>
      </c>
      <c r="P31" s="60" t="s">
        <v>114</v>
      </c>
      <c r="R31" s="60" t="s">
        <v>113</v>
      </c>
      <c r="S31" s="61" t="s">
        <v>114</v>
      </c>
      <c r="T31" s="60" t="s">
        <v>113</v>
      </c>
      <c r="U31" s="60" t="s">
        <v>114</v>
      </c>
    </row>
    <row r="32" spans="1:26" x14ac:dyDescent="0.25">
      <c r="A32" s="132" t="s">
        <v>130</v>
      </c>
      <c r="B32" s="133"/>
      <c r="C32" s="133"/>
      <c r="D32" s="133"/>
      <c r="E32" s="134"/>
      <c r="H32" s="62">
        <v>7</v>
      </c>
      <c r="I32" s="63">
        <v>4</v>
      </c>
      <c r="J32" s="64">
        <v>0</v>
      </c>
      <c r="K32" s="62">
        <v>3</v>
      </c>
      <c r="M32" s="62">
        <v>7</v>
      </c>
      <c r="N32" s="63">
        <v>5</v>
      </c>
      <c r="O32" s="64">
        <v>0</v>
      </c>
      <c r="P32" s="62">
        <v>2</v>
      </c>
      <c r="R32" s="62">
        <v>4</v>
      </c>
      <c r="S32" s="63">
        <v>3</v>
      </c>
      <c r="T32" s="64">
        <v>3</v>
      </c>
      <c r="U32" s="62">
        <v>4</v>
      </c>
    </row>
    <row r="33" spans="1:21" x14ac:dyDescent="0.25">
      <c r="A33" s="37" t="s">
        <v>106</v>
      </c>
      <c r="B33" s="75" t="s">
        <v>107</v>
      </c>
      <c r="C33" s="37" t="s">
        <v>108</v>
      </c>
      <c r="D33" s="37" t="s">
        <v>115</v>
      </c>
      <c r="E33" s="37" t="s">
        <v>128</v>
      </c>
      <c r="G33" s="65" t="s">
        <v>78</v>
      </c>
      <c r="H33" s="123">
        <f>H32+I32</f>
        <v>11</v>
      </c>
      <c r="I33" s="124"/>
      <c r="J33" s="131">
        <f>J32+K32</f>
        <v>3</v>
      </c>
      <c r="K33" s="126"/>
      <c r="M33" s="123">
        <f>M32+N32</f>
        <v>12</v>
      </c>
      <c r="N33" s="124"/>
      <c r="O33" s="131">
        <f>O32+P32</f>
        <v>2</v>
      </c>
      <c r="P33" s="126"/>
      <c r="R33" s="123">
        <f>R32+S32</f>
        <v>7</v>
      </c>
      <c r="S33" s="124"/>
      <c r="T33" s="125">
        <f>T32+U32</f>
        <v>7</v>
      </c>
      <c r="U33" s="126"/>
    </row>
    <row r="34" spans="1:21" x14ac:dyDescent="0.25">
      <c r="A34" s="33" t="s">
        <v>109</v>
      </c>
      <c r="B34" s="70" t="s">
        <v>110</v>
      </c>
      <c r="C34" s="33">
        <v>12</v>
      </c>
      <c r="D34" s="72" t="s">
        <v>110</v>
      </c>
      <c r="E34" s="33"/>
      <c r="G34" s="65" t="s">
        <v>111</v>
      </c>
      <c r="H34" s="123">
        <f xml:space="preserve"> 1-(H32/H33)^2-(I32/H33)^2</f>
        <v>0.46280991735537191</v>
      </c>
      <c r="I34" s="124"/>
      <c r="J34" s="131">
        <f xml:space="preserve"> 1-(J32/J33)^2-(K32/J33)^2</f>
        <v>0</v>
      </c>
      <c r="K34" s="126"/>
      <c r="M34" s="123">
        <f xml:space="preserve"> 1-(M32/M33)^2-(N32/M33)^2</f>
        <v>0.48611111111111094</v>
      </c>
      <c r="N34" s="124"/>
      <c r="O34" s="131">
        <f xml:space="preserve"> 1-(O32/O33)^2-(P32/O33)^2</f>
        <v>0</v>
      </c>
      <c r="P34" s="126"/>
      <c r="R34" s="123">
        <f xml:space="preserve"> 1-(R32/R33)^2-(S32/R33)^2</f>
        <v>0.48979591836734704</v>
      </c>
      <c r="S34" s="124"/>
      <c r="T34" s="125">
        <f xml:space="preserve"> 1-(T32/T33)^2-(U32/T33)^2</f>
        <v>0.48979591836734698</v>
      </c>
      <c r="U34" s="126"/>
    </row>
    <row r="35" spans="1:21" x14ac:dyDescent="0.25">
      <c r="A35" s="33" t="s">
        <v>109</v>
      </c>
      <c r="B35" s="70" t="s">
        <v>110</v>
      </c>
      <c r="C35" s="33">
        <v>14</v>
      </c>
      <c r="D35" s="72" t="s">
        <v>110</v>
      </c>
      <c r="E35" s="33">
        <f t="shared" ref="E35:E39" si="3">(C34+C35)/2</f>
        <v>13</v>
      </c>
      <c r="G35" s="65" t="s">
        <v>112</v>
      </c>
      <c r="H35" s="113">
        <f xml:space="preserve"> (H33/(H33+J33))*H34 + (J33/(H33+J33))*J34</f>
        <v>0.36363636363636365</v>
      </c>
      <c r="I35" s="114"/>
      <c r="J35" s="114"/>
      <c r="K35" s="115"/>
      <c r="M35" s="113">
        <f xml:space="preserve"> (M33/(M33+O33))*M34 + (O33/(M33+O33))*O34</f>
        <v>0.41666666666666652</v>
      </c>
      <c r="N35" s="114"/>
      <c r="O35" s="114"/>
      <c r="P35" s="115"/>
      <c r="R35" s="113">
        <f xml:space="preserve"> (R33/(R33+T33))*R34 + (T33/(R33+T33))*T34</f>
        <v>0.48979591836734704</v>
      </c>
      <c r="S35" s="114"/>
      <c r="T35" s="114"/>
      <c r="U35" s="115"/>
    </row>
    <row r="36" spans="1:21" x14ac:dyDescent="0.25">
      <c r="A36" s="33" t="s">
        <v>109</v>
      </c>
      <c r="B36" s="70" t="s">
        <v>110</v>
      </c>
      <c r="C36" s="33">
        <v>48</v>
      </c>
      <c r="D36" s="72" t="s">
        <v>110</v>
      </c>
      <c r="E36" s="33">
        <f t="shared" si="3"/>
        <v>31</v>
      </c>
    </row>
    <row r="37" spans="1:21" x14ac:dyDescent="0.25">
      <c r="A37" s="33" t="s">
        <v>109</v>
      </c>
      <c r="B37" s="70" t="s">
        <v>110</v>
      </c>
      <c r="C37" s="33">
        <v>50</v>
      </c>
      <c r="D37" s="72" t="s">
        <v>110</v>
      </c>
      <c r="E37" s="33">
        <f t="shared" si="3"/>
        <v>49</v>
      </c>
      <c r="H37" s="135" t="s">
        <v>131</v>
      </c>
      <c r="I37" s="136"/>
      <c r="J37" s="136"/>
      <c r="K37" s="136"/>
      <c r="L37" s="136"/>
      <c r="M37" s="136"/>
      <c r="N37" s="136"/>
      <c r="O37" s="136"/>
      <c r="P37" s="137"/>
    </row>
    <row r="38" spans="1:21" x14ac:dyDescent="0.25">
      <c r="A38" s="33" t="s">
        <v>109</v>
      </c>
      <c r="B38" s="70" t="s">
        <v>110</v>
      </c>
      <c r="C38" s="33">
        <v>77</v>
      </c>
      <c r="D38" s="72" t="s">
        <v>110</v>
      </c>
      <c r="E38" s="33">
        <f t="shared" si="3"/>
        <v>63.5</v>
      </c>
      <c r="H38" s="138" t="s">
        <v>106</v>
      </c>
      <c r="I38" s="139"/>
      <c r="J38" s="139"/>
      <c r="K38" s="140"/>
      <c r="M38" s="138" t="s">
        <v>116</v>
      </c>
      <c r="N38" s="139"/>
      <c r="O38" s="139"/>
      <c r="P38" s="140"/>
    </row>
    <row r="39" spans="1:21" x14ac:dyDescent="0.25">
      <c r="A39" s="34" t="s">
        <v>110</v>
      </c>
      <c r="B39" s="71" t="s">
        <v>110</v>
      </c>
      <c r="C39" s="34">
        <v>83</v>
      </c>
      <c r="D39" s="73" t="s">
        <v>110</v>
      </c>
      <c r="E39" s="34">
        <f t="shared" si="3"/>
        <v>80</v>
      </c>
      <c r="H39" s="119" t="b">
        <v>1</v>
      </c>
      <c r="I39" s="120"/>
      <c r="J39" s="121" t="b">
        <v>0</v>
      </c>
      <c r="K39" s="122"/>
      <c r="M39" s="119" t="b">
        <v>1</v>
      </c>
      <c r="N39" s="120"/>
      <c r="O39" s="121" t="b">
        <v>0</v>
      </c>
      <c r="P39" s="122"/>
    </row>
    <row r="40" spans="1:21" x14ac:dyDescent="0.25">
      <c r="H40" s="60" t="s">
        <v>113</v>
      </c>
      <c r="I40" s="61" t="s">
        <v>114</v>
      </c>
      <c r="J40" s="60" t="s">
        <v>113</v>
      </c>
      <c r="K40" s="60" t="s">
        <v>114</v>
      </c>
      <c r="M40" s="60" t="s">
        <v>113</v>
      </c>
      <c r="N40" s="61" t="s">
        <v>114</v>
      </c>
      <c r="O40" s="60" t="s">
        <v>113</v>
      </c>
      <c r="P40" s="60" t="s">
        <v>114</v>
      </c>
    </row>
    <row r="41" spans="1:21" x14ac:dyDescent="0.25">
      <c r="H41" s="62">
        <v>2</v>
      </c>
      <c r="I41" s="63">
        <v>1</v>
      </c>
      <c r="J41" s="64">
        <v>5</v>
      </c>
      <c r="K41" s="62">
        <v>0</v>
      </c>
      <c r="M41" s="62">
        <v>0</v>
      </c>
      <c r="N41" s="63">
        <v>1</v>
      </c>
      <c r="O41" s="64">
        <v>7</v>
      </c>
      <c r="P41" s="62">
        <v>0</v>
      </c>
    </row>
    <row r="42" spans="1:21" x14ac:dyDescent="0.25">
      <c r="G42" s="65" t="s">
        <v>78</v>
      </c>
      <c r="H42" s="123">
        <f>H41+I41</f>
        <v>3</v>
      </c>
      <c r="I42" s="124"/>
      <c r="J42" s="125">
        <f>J41+K41</f>
        <v>5</v>
      </c>
      <c r="K42" s="126"/>
      <c r="M42" s="123">
        <f>M41+N41</f>
        <v>1</v>
      </c>
      <c r="N42" s="124"/>
      <c r="O42" s="125">
        <f>O41+P41</f>
        <v>7</v>
      </c>
      <c r="P42" s="126"/>
    </row>
    <row r="43" spans="1:21" x14ac:dyDescent="0.25">
      <c r="G43" s="65" t="s">
        <v>111</v>
      </c>
      <c r="H43" s="123">
        <f xml:space="preserve"> 1-(H41/H42)^2-(I41/H42)^2</f>
        <v>0.44444444444444448</v>
      </c>
      <c r="I43" s="124"/>
      <c r="J43" s="125">
        <f xml:space="preserve"> 1-(J41/J42)^2-(K41/J42)^2</f>
        <v>0</v>
      </c>
      <c r="K43" s="126"/>
      <c r="M43" s="123">
        <f xml:space="preserve"> 1-(M41/M42)^2-(N41/M42)^2</f>
        <v>0</v>
      </c>
      <c r="N43" s="124"/>
      <c r="O43" s="125">
        <f xml:space="preserve"> 1-(O41/O42)^2-(P41/O42)^2</f>
        <v>0</v>
      </c>
      <c r="P43" s="126"/>
    </row>
    <row r="44" spans="1:21" x14ac:dyDescent="0.25">
      <c r="G44" s="65" t="s">
        <v>112</v>
      </c>
      <c r="H44" s="113">
        <f xml:space="preserve"> (H42/(H42+J42))*H43 + (J42/(H42+J42))*J43</f>
        <v>0.16666666666666669</v>
      </c>
      <c r="I44" s="114"/>
      <c r="J44" s="114"/>
      <c r="K44" s="115"/>
      <c r="M44" s="127">
        <f xml:space="preserve"> (M42/(M42+O42))*M43 + (O42/(M42+O42))*O43</f>
        <v>0</v>
      </c>
      <c r="N44" s="128"/>
      <c r="O44" s="128"/>
      <c r="P44" s="129"/>
    </row>
    <row r="66" spans="1:4" ht="21" x14ac:dyDescent="0.35">
      <c r="A66" s="74" t="s">
        <v>204</v>
      </c>
    </row>
    <row r="68" spans="1:4" x14ac:dyDescent="0.25">
      <c r="A68" s="32" t="s">
        <v>106</v>
      </c>
      <c r="B68" s="32" t="s">
        <v>107</v>
      </c>
      <c r="C68" s="32" t="s">
        <v>108</v>
      </c>
      <c r="D68" s="37" t="s">
        <v>115</v>
      </c>
    </row>
    <row r="69" spans="1:4" x14ac:dyDescent="0.25">
      <c r="A69" s="31" t="s">
        <v>110</v>
      </c>
      <c r="B69" s="31" t="s">
        <v>109</v>
      </c>
      <c r="C69" s="31">
        <v>45</v>
      </c>
      <c r="D69" s="53" t="s">
        <v>109</v>
      </c>
    </row>
  </sheetData>
  <mergeCells count="139">
    <mergeCell ref="A32:E32"/>
    <mergeCell ref="A21:E21"/>
    <mergeCell ref="H37:P37"/>
    <mergeCell ref="M43:N43"/>
    <mergeCell ref="O43:P43"/>
    <mergeCell ref="M44:P44"/>
    <mergeCell ref="H42:I42"/>
    <mergeCell ref="J42:K42"/>
    <mergeCell ref="H43:I43"/>
    <mergeCell ref="J43:K43"/>
    <mergeCell ref="H44:K44"/>
    <mergeCell ref="M38:P38"/>
    <mergeCell ref="M39:N39"/>
    <mergeCell ref="O39:P39"/>
    <mergeCell ref="M42:N42"/>
    <mergeCell ref="O42:P42"/>
    <mergeCell ref="H38:K38"/>
    <mergeCell ref="H39:I39"/>
    <mergeCell ref="J39:K39"/>
    <mergeCell ref="H35:K35"/>
    <mergeCell ref="H30:I30"/>
    <mergeCell ref="J30:K30"/>
    <mergeCell ref="H33:I33"/>
    <mergeCell ref="J33:K33"/>
    <mergeCell ref="R35:U35"/>
    <mergeCell ref="M21:P21"/>
    <mergeCell ref="M34:N34"/>
    <mergeCell ref="O34:P34"/>
    <mergeCell ref="M35:P35"/>
    <mergeCell ref="R29:U29"/>
    <mergeCell ref="R30:S30"/>
    <mergeCell ref="T30:U30"/>
    <mergeCell ref="M29:P29"/>
    <mergeCell ref="M30:N30"/>
    <mergeCell ref="O30:P30"/>
    <mergeCell ref="M33:N33"/>
    <mergeCell ref="O33:P33"/>
    <mergeCell ref="R21:U21"/>
    <mergeCell ref="R22:S22"/>
    <mergeCell ref="T22:U22"/>
    <mergeCell ref="M22:N22"/>
    <mergeCell ref="O22:P22"/>
    <mergeCell ref="O25:P25"/>
    <mergeCell ref="M26:N26"/>
    <mergeCell ref="O26:P26"/>
    <mergeCell ref="H34:I34"/>
    <mergeCell ref="J34:K34"/>
    <mergeCell ref="W25:X25"/>
    <mergeCell ref="Y25:Z25"/>
    <mergeCell ref="W26:X26"/>
    <mergeCell ref="Y26:Z26"/>
    <mergeCell ref="W27:Z27"/>
    <mergeCell ref="H29:K29"/>
    <mergeCell ref="R26:S26"/>
    <mergeCell ref="T26:U26"/>
    <mergeCell ref="R27:U27"/>
    <mergeCell ref="R33:S33"/>
    <mergeCell ref="T33:U33"/>
    <mergeCell ref="R34:S34"/>
    <mergeCell ref="T34:U34"/>
    <mergeCell ref="H25:I25"/>
    <mergeCell ref="J25:K25"/>
    <mergeCell ref="H26:I26"/>
    <mergeCell ref="J26:K26"/>
    <mergeCell ref="H27:K27"/>
    <mergeCell ref="M27:P27"/>
    <mergeCell ref="R25:S25"/>
    <mergeCell ref="T25:U25"/>
    <mergeCell ref="M25:N25"/>
    <mergeCell ref="W18:X18"/>
    <mergeCell ref="Y18:Z18"/>
    <mergeCell ref="R17:S17"/>
    <mergeCell ref="T17:U17"/>
    <mergeCell ref="R18:S18"/>
    <mergeCell ref="T18:U18"/>
    <mergeCell ref="W19:Z19"/>
    <mergeCell ref="H21:K21"/>
    <mergeCell ref="H22:I22"/>
    <mergeCell ref="J22:K22"/>
    <mergeCell ref="R19:U19"/>
    <mergeCell ref="W21:Z21"/>
    <mergeCell ref="W22:X22"/>
    <mergeCell ref="Y22:Z22"/>
    <mergeCell ref="W13:Z13"/>
    <mergeCell ref="M18:N18"/>
    <mergeCell ref="O18:P18"/>
    <mergeCell ref="M19:P19"/>
    <mergeCell ref="R13:U13"/>
    <mergeCell ref="R14:S14"/>
    <mergeCell ref="T14:U14"/>
    <mergeCell ref="H19:K19"/>
    <mergeCell ref="M13:P13"/>
    <mergeCell ref="M14:N14"/>
    <mergeCell ref="O14:P14"/>
    <mergeCell ref="M17:N17"/>
    <mergeCell ref="O17:P17"/>
    <mergeCell ref="H13:K13"/>
    <mergeCell ref="H14:I14"/>
    <mergeCell ref="J14:K14"/>
    <mergeCell ref="H17:I17"/>
    <mergeCell ref="J17:K17"/>
    <mergeCell ref="H18:I18"/>
    <mergeCell ref="J18:K18"/>
    <mergeCell ref="W14:X14"/>
    <mergeCell ref="Y14:Z14"/>
    <mergeCell ref="W17:X17"/>
    <mergeCell ref="Y17:Z17"/>
    <mergeCell ref="W10:X10"/>
    <mergeCell ref="Y10:Z10"/>
    <mergeCell ref="W11:Z11"/>
    <mergeCell ref="W5:Z5"/>
    <mergeCell ref="W6:X6"/>
    <mergeCell ref="Y6:Z6"/>
    <mergeCell ref="W9:X9"/>
    <mergeCell ref="Y9:Z9"/>
    <mergeCell ref="R11:U11"/>
    <mergeCell ref="R5:U5"/>
    <mergeCell ref="R6:S6"/>
    <mergeCell ref="T6:U6"/>
    <mergeCell ref="R9:S9"/>
    <mergeCell ref="T9:U9"/>
    <mergeCell ref="R10:S10"/>
    <mergeCell ref="T10:U10"/>
    <mergeCell ref="H11:K11"/>
    <mergeCell ref="M5:P5"/>
    <mergeCell ref="M6:N6"/>
    <mergeCell ref="O6:P6"/>
    <mergeCell ref="M9:N9"/>
    <mergeCell ref="O9:P9"/>
    <mergeCell ref="M10:N10"/>
    <mergeCell ref="O10:P10"/>
    <mergeCell ref="M11:P11"/>
    <mergeCell ref="H5:K5"/>
    <mergeCell ref="H6:I6"/>
    <mergeCell ref="J6:K6"/>
    <mergeCell ref="H9:I9"/>
    <mergeCell ref="J9:K9"/>
    <mergeCell ref="H10:I10"/>
    <mergeCell ref="J10:K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39A4-767F-412A-BFC4-21D543C6D876}">
  <dimension ref="A1:AB467"/>
  <sheetViews>
    <sheetView zoomScale="40" zoomScaleNormal="40" workbookViewId="0">
      <selection activeCell="S49" sqref="S49"/>
    </sheetView>
  </sheetViews>
  <sheetFormatPr defaultColWidth="11.5703125" defaultRowHeight="15" x14ac:dyDescent="0.25"/>
  <cols>
    <col min="12" max="13" width="15.7109375" customWidth="1"/>
    <col min="14" max="14" width="25.7109375" customWidth="1"/>
    <col min="15" max="15" width="15.7109375" customWidth="1"/>
    <col min="16" max="16" width="20.7109375" customWidth="1"/>
    <col min="17" max="17" width="24" customWidth="1"/>
    <col min="18" max="18" width="17.42578125" customWidth="1"/>
    <col min="19" max="19" width="17" customWidth="1"/>
    <col min="20" max="20" width="20.7109375" customWidth="1"/>
    <col min="21" max="21" width="93.5703125" customWidth="1"/>
    <col min="22" max="22" width="20.7109375" customWidth="1"/>
  </cols>
  <sheetData>
    <row r="1" spans="1:28" s="169" customFormat="1" ht="33" customHeight="1" x14ac:dyDescent="0.25">
      <c r="A1" s="168" t="s">
        <v>206</v>
      </c>
      <c r="B1" s="168" t="s">
        <v>207</v>
      </c>
      <c r="C1" s="168" t="s">
        <v>208</v>
      </c>
      <c r="D1" s="168" t="s">
        <v>209</v>
      </c>
      <c r="E1" s="168" t="s">
        <v>210</v>
      </c>
      <c r="F1" s="168" t="s">
        <v>211</v>
      </c>
      <c r="G1" s="168" t="s">
        <v>212</v>
      </c>
      <c r="H1" s="168" t="s">
        <v>213</v>
      </c>
      <c r="I1" s="168" t="s">
        <v>214</v>
      </c>
      <c r="J1" s="168" t="s">
        <v>215</v>
      </c>
      <c r="K1" s="168" t="s">
        <v>216</v>
      </c>
      <c r="L1" s="168" t="s">
        <v>141</v>
      </c>
      <c r="M1" s="168" t="s">
        <v>142</v>
      </c>
      <c r="N1" s="168" t="s">
        <v>217</v>
      </c>
      <c r="O1" s="168" t="s">
        <v>144</v>
      </c>
      <c r="P1" s="168" t="s">
        <v>145</v>
      </c>
      <c r="Q1" s="168" t="s">
        <v>146</v>
      </c>
      <c r="R1" s="168" t="s">
        <v>218</v>
      </c>
      <c r="S1" s="168" t="s">
        <v>219</v>
      </c>
      <c r="T1" s="168" t="s">
        <v>220</v>
      </c>
      <c r="U1" s="168" t="s">
        <v>221</v>
      </c>
      <c r="V1" s="168" t="s">
        <v>222</v>
      </c>
      <c r="W1" s="168" t="s">
        <v>223</v>
      </c>
      <c r="X1" s="168" t="s">
        <v>224</v>
      </c>
      <c r="Y1" s="168" t="s">
        <v>225</v>
      </c>
      <c r="Z1" s="168" t="s">
        <v>226</v>
      </c>
      <c r="AA1" s="168" t="s">
        <v>227</v>
      </c>
      <c r="AB1" s="168" t="s">
        <v>228</v>
      </c>
    </row>
    <row r="2" spans="1:28" ht="15" customHeight="1" x14ac:dyDescent="0.25">
      <c r="A2">
        <v>0</v>
      </c>
      <c r="B2">
        <v>0.60499999999999998</v>
      </c>
      <c r="C2">
        <v>96.2</v>
      </c>
      <c r="D2">
        <v>2.0459000000000001</v>
      </c>
      <c r="E2">
        <v>5</v>
      </c>
      <c r="F2">
        <v>403</v>
      </c>
      <c r="G2">
        <v>14.7</v>
      </c>
      <c r="H2">
        <v>369.3</v>
      </c>
      <c r="I2">
        <v>3.7</v>
      </c>
      <c r="J2">
        <v>50</v>
      </c>
      <c r="K2">
        <v>1</v>
      </c>
      <c r="L2">
        <f>$R$2 + A2*$R$3 + B2*$R$4 + C2*$R$5 + D2*$R$6 + E2*$R$7 + F2*$R$8 + G2*$R$9 + H2*$R$10 + I2*$R$11 + J2*$R$12</f>
        <v>2.2275136505240765</v>
      </c>
      <c r="M2">
        <f>EXP(L2)</f>
        <v>9.2767720840994894</v>
      </c>
      <c r="N2">
        <f xml:space="preserve"> IF(K2=1,M2/(1+M2),1 - (M2/(1+M2)))</f>
        <v>0.90269318110623198</v>
      </c>
      <c r="O2">
        <f>LN(N2)</f>
        <v>-0.1023725605935288</v>
      </c>
      <c r="P2" s="45">
        <f>SUM(O2:O467)</f>
        <v>-132.1975451450356</v>
      </c>
      <c r="Q2" s="170" t="s">
        <v>147</v>
      </c>
      <c r="R2" s="171">
        <v>-5.7970465450405632E-4</v>
      </c>
      <c r="S2">
        <f t="shared" ref="S2:S12" si="0">EXP(R2)</f>
        <v>0.99942046334177481</v>
      </c>
      <c r="T2" t="s">
        <v>229</v>
      </c>
      <c r="U2" s="172" t="s">
        <v>230</v>
      </c>
      <c r="V2">
        <f xml:space="preserve"> M2 / (1 + M2)</f>
        <v>0.90269318110623198</v>
      </c>
      <c r="W2">
        <f>IF(V2&gt;=0.5,1,0)</f>
        <v>1</v>
      </c>
      <c r="X2">
        <f>IF(W2=K2,1,0)</f>
        <v>1</v>
      </c>
      <c r="Y2">
        <f>IF(X2=1,V2,NA())</f>
        <v>0.90269318110623198</v>
      </c>
      <c r="Z2" t="e">
        <f>IF(X2=0,V2,NA())</f>
        <v>#N/A</v>
      </c>
      <c r="AA2" t="e">
        <f>IF(X2=0,IF(W2=1,1,2),NA())</f>
        <v>#N/A</v>
      </c>
      <c r="AB2">
        <f>IF(X2=1,IF(W2=1,1,2),NA())</f>
        <v>1</v>
      </c>
    </row>
    <row r="3" spans="1:28" ht="15" customHeight="1" x14ac:dyDescent="0.25">
      <c r="A3">
        <v>0</v>
      </c>
      <c r="B3">
        <v>0.871</v>
      </c>
      <c r="C3">
        <v>100</v>
      </c>
      <c r="D3">
        <v>1.3216000000000001</v>
      </c>
      <c r="E3">
        <v>5</v>
      </c>
      <c r="F3">
        <v>403</v>
      </c>
      <c r="G3">
        <v>14.7</v>
      </c>
      <c r="H3">
        <v>396.9</v>
      </c>
      <c r="I3">
        <v>26.82</v>
      </c>
      <c r="J3">
        <v>13.4</v>
      </c>
      <c r="K3">
        <v>1</v>
      </c>
      <c r="L3">
        <f t="shared" ref="L3:L66" si="1">$R$2 + A3*$R$3 + B3*$R$4 + C3*$R$5 + D3*$R$6 + E3*$R$7 + F3*$R$8 + G3*$R$9 + H3*$R$10 + I3*$R$11 + J3*$R$12</f>
        <v>1.0888702621784447</v>
      </c>
      <c r="M3">
        <f t="shared" ref="M3:M66" si="2">EXP(L3)</f>
        <v>2.9709158199812777</v>
      </c>
      <c r="N3">
        <f t="shared" ref="N3:N66" si="3" xml:space="preserve"> IF(K3=1,M3/(1+M3),1 - (M3/(1+M3)))</f>
        <v>0.7481689249195127</v>
      </c>
      <c r="O3">
        <f t="shared" ref="O3:O66" si="4">LN(N3)</f>
        <v>-0.29012649105075328</v>
      </c>
      <c r="Q3" s="170" t="s">
        <v>148</v>
      </c>
      <c r="R3" s="171">
        <v>-5.3954179433389281E-2</v>
      </c>
      <c r="S3">
        <f t="shared" si="0"/>
        <v>0.94747551937233698</v>
      </c>
      <c r="T3" s="173" t="s">
        <v>231</v>
      </c>
      <c r="U3" s="172" t="s">
        <v>232</v>
      </c>
      <c r="V3">
        <f t="shared" ref="V3:V66" si="5" xml:space="preserve"> M3 / (1 + M3)</f>
        <v>0.7481689249195127</v>
      </c>
      <c r="W3">
        <f t="shared" ref="W3:W66" si="6">IF(V3&gt;=0.5,1,0)</f>
        <v>1</v>
      </c>
      <c r="X3">
        <f t="shared" ref="X3:X66" si="7">IF(W3=K3,1,0)</f>
        <v>1</v>
      </c>
      <c r="Y3">
        <f t="shared" ref="Y3:Y66" si="8">IF(X3=1,V3,NA())</f>
        <v>0.7481689249195127</v>
      </c>
      <c r="Z3" t="e">
        <f t="shared" ref="Z3:Z66" si="9">IF(X3=0,V3,NA())</f>
        <v>#N/A</v>
      </c>
      <c r="AA3" t="e">
        <f t="shared" ref="AA3:AA66" si="10">IF(X3=0,IF(W3=1,1,2),NA())</f>
        <v>#N/A</v>
      </c>
      <c r="AB3">
        <f t="shared" ref="AB3:AB66" si="11">IF(X3=1,IF(W3=1,1,2),NA())</f>
        <v>1</v>
      </c>
    </row>
    <row r="4" spans="1:28" ht="15" customHeight="1" x14ac:dyDescent="0.25">
      <c r="A4">
        <v>0</v>
      </c>
      <c r="B4">
        <v>0.74</v>
      </c>
      <c r="C4">
        <v>100</v>
      </c>
      <c r="D4">
        <v>1.9783999999999999</v>
      </c>
      <c r="E4">
        <v>24</v>
      </c>
      <c r="F4">
        <v>666</v>
      </c>
      <c r="G4">
        <v>20.2</v>
      </c>
      <c r="H4">
        <v>386.73</v>
      </c>
      <c r="I4">
        <v>18.850000000000001</v>
      </c>
      <c r="J4">
        <v>15.4</v>
      </c>
      <c r="K4">
        <v>1</v>
      </c>
      <c r="L4">
        <f t="shared" si="1"/>
        <v>10.218422415664936</v>
      </c>
      <c r="M4">
        <f t="shared" si="2"/>
        <v>27403.401189191438</v>
      </c>
      <c r="N4">
        <f t="shared" si="3"/>
        <v>0.99996350951100532</v>
      </c>
      <c r="O4">
        <f t="shared" si="4"/>
        <v>-3.6491154788768568E-5</v>
      </c>
      <c r="Q4" s="170" t="s">
        <v>149</v>
      </c>
      <c r="R4" s="171">
        <v>2.188964334443191E-2</v>
      </c>
      <c r="S4">
        <f t="shared" si="0"/>
        <v>1.0221309792897246</v>
      </c>
      <c r="T4" s="173" t="s">
        <v>233</v>
      </c>
      <c r="U4" s="172" t="s">
        <v>234</v>
      </c>
      <c r="V4">
        <f t="shared" si="5"/>
        <v>0.99996350951100532</v>
      </c>
      <c r="W4">
        <f t="shared" si="6"/>
        <v>1</v>
      </c>
      <c r="X4">
        <f t="shared" si="7"/>
        <v>1</v>
      </c>
      <c r="Y4">
        <f t="shared" si="8"/>
        <v>0.99996350951100532</v>
      </c>
      <c r="Z4" t="e">
        <f t="shared" si="9"/>
        <v>#N/A</v>
      </c>
      <c r="AA4" t="e">
        <f t="shared" si="10"/>
        <v>#N/A</v>
      </c>
      <c r="AB4">
        <f t="shared" si="11"/>
        <v>1</v>
      </c>
    </row>
    <row r="5" spans="1:28" ht="15" customHeight="1" x14ac:dyDescent="0.25">
      <c r="A5">
        <v>30</v>
      </c>
      <c r="B5">
        <v>0.42799999999999999</v>
      </c>
      <c r="C5">
        <v>7.8</v>
      </c>
      <c r="D5">
        <v>7.0354999999999999</v>
      </c>
      <c r="E5">
        <v>6</v>
      </c>
      <c r="F5">
        <v>300</v>
      </c>
      <c r="G5">
        <v>16.600000000000001</v>
      </c>
      <c r="H5">
        <v>374.71</v>
      </c>
      <c r="I5">
        <v>5.19</v>
      </c>
      <c r="J5">
        <v>23.7</v>
      </c>
      <c r="K5">
        <v>0</v>
      </c>
      <c r="L5">
        <f t="shared" si="1"/>
        <v>-4.2585127382334846</v>
      </c>
      <c r="M5">
        <f t="shared" si="2"/>
        <v>1.4143321597235966E-2</v>
      </c>
      <c r="N5">
        <f t="shared" si="3"/>
        <v>0.98605392226518751</v>
      </c>
      <c r="O5">
        <f t="shared" si="4"/>
        <v>-1.4044237979102389E-2</v>
      </c>
      <c r="Q5" s="170" t="s">
        <v>235</v>
      </c>
      <c r="R5" s="171">
        <v>3.9407560175085628E-2</v>
      </c>
      <c r="S5">
        <f t="shared" si="0"/>
        <v>1.0401943390579482</v>
      </c>
      <c r="T5" s="173" t="s">
        <v>233</v>
      </c>
      <c r="U5" s="172" t="s">
        <v>236</v>
      </c>
      <c r="V5">
        <f t="shared" si="5"/>
        <v>1.394607773481246E-2</v>
      </c>
      <c r="W5">
        <f t="shared" si="6"/>
        <v>0</v>
      </c>
      <c r="X5">
        <f t="shared" si="7"/>
        <v>1</v>
      </c>
      <c r="Y5">
        <f t="shared" si="8"/>
        <v>1.394607773481246E-2</v>
      </c>
      <c r="Z5" t="e">
        <f t="shared" si="9"/>
        <v>#N/A</v>
      </c>
      <c r="AA5" t="e">
        <f t="shared" si="10"/>
        <v>#N/A</v>
      </c>
      <c r="AB5">
        <f t="shared" si="11"/>
        <v>2</v>
      </c>
    </row>
    <row r="6" spans="1:28" ht="15" customHeight="1" x14ac:dyDescent="0.25">
      <c r="A6">
        <v>0</v>
      </c>
      <c r="B6">
        <v>0.48799999999999999</v>
      </c>
      <c r="C6">
        <v>92.2</v>
      </c>
      <c r="D6">
        <v>2.7006000000000001</v>
      </c>
      <c r="E6">
        <v>3</v>
      </c>
      <c r="F6">
        <v>193</v>
      </c>
      <c r="G6">
        <v>17.8</v>
      </c>
      <c r="H6">
        <v>394.12</v>
      </c>
      <c r="I6">
        <v>4.82</v>
      </c>
      <c r="J6">
        <v>37.9</v>
      </c>
      <c r="K6">
        <v>0</v>
      </c>
      <c r="L6">
        <f t="shared" si="1"/>
        <v>0.32937394964162481</v>
      </c>
      <c r="M6">
        <f t="shared" si="2"/>
        <v>1.3900975848989559</v>
      </c>
      <c r="N6">
        <f t="shared" si="3"/>
        <v>0.41839295864661363</v>
      </c>
      <c r="O6">
        <f t="shared" si="4"/>
        <v>-0.87133419561153225</v>
      </c>
      <c r="Q6" s="170" t="s">
        <v>237</v>
      </c>
      <c r="R6" s="171">
        <v>-0.10706659255525497</v>
      </c>
      <c r="S6">
        <f t="shared" si="0"/>
        <v>0.89846583986202144</v>
      </c>
      <c r="T6" s="173" t="s">
        <v>231</v>
      </c>
      <c r="U6" s="172" t="s">
        <v>238</v>
      </c>
      <c r="V6">
        <f t="shared" si="5"/>
        <v>0.58160704135338637</v>
      </c>
      <c r="W6">
        <f t="shared" si="6"/>
        <v>1</v>
      </c>
      <c r="X6">
        <f t="shared" si="7"/>
        <v>0</v>
      </c>
      <c r="Y6" t="e">
        <f t="shared" si="8"/>
        <v>#N/A</v>
      </c>
      <c r="Z6">
        <f t="shared" si="9"/>
        <v>0.58160704135338637</v>
      </c>
      <c r="AA6">
        <f t="shared" si="10"/>
        <v>1</v>
      </c>
      <c r="AB6" t="e">
        <f t="shared" si="11"/>
        <v>#N/A</v>
      </c>
    </row>
    <row r="7" spans="1:28" ht="15" customHeight="1" x14ac:dyDescent="0.25">
      <c r="A7">
        <v>0</v>
      </c>
      <c r="B7">
        <v>0.52</v>
      </c>
      <c r="C7">
        <v>71.3</v>
      </c>
      <c r="D7">
        <v>2.8561000000000001</v>
      </c>
      <c r="E7">
        <v>5</v>
      </c>
      <c r="F7">
        <v>384</v>
      </c>
      <c r="G7">
        <v>20.9</v>
      </c>
      <c r="H7">
        <v>395.58</v>
      </c>
      <c r="I7">
        <v>7.67</v>
      </c>
      <c r="J7">
        <v>26.5</v>
      </c>
      <c r="K7">
        <v>0</v>
      </c>
      <c r="L7">
        <f t="shared" si="1"/>
        <v>-0.56547080642354142</v>
      </c>
      <c r="M7">
        <f t="shared" si="2"/>
        <v>0.56809262213066003</v>
      </c>
      <c r="N7">
        <f t="shared" si="3"/>
        <v>0.63771743192136254</v>
      </c>
      <c r="O7">
        <f t="shared" si="4"/>
        <v>-0.44985999042002867</v>
      </c>
      <c r="Q7" s="170" t="s">
        <v>239</v>
      </c>
      <c r="R7" s="171">
        <v>0.5356944302693033</v>
      </c>
      <c r="S7">
        <f t="shared" si="0"/>
        <v>1.7086343577865004</v>
      </c>
      <c r="T7" s="173" t="s">
        <v>240</v>
      </c>
      <c r="U7" s="172" t="s">
        <v>241</v>
      </c>
      <c r="V7">
        <f t="shared" si="5"/>
        <v>0.36228256807863751</v>
      </c>
      <c r="W7">
        <f t="shared" si="6"/>
        <v>0</v>
      </c>
      <c r="X7">
        <f t="shared" si="7"/>
        <v>1</v>
      </c>
      <c r="Y7">
        <f t="shared" si="8"/>
        <v>0.36228256807863751</v>
      </c>
      <c r="Z7" t="e">
        <f t="shared" si="9"/>
        <v>#N/A</v>
      </c>
      <c r="AA7" t="e">
        <f t="shared" si="10"/>
        <v>#N/A</v>
      </c>
      <c r="AB7">
        <f t="shared" si="11"/>
        <v>2</v>
      </c>
    </row>
    <row r="8" spans="1:28" ht="15" customHeight="1" x14ac:dyDescent="0.25">
      <c r="A8">
        <v>0</v>
      </c>
      <c r="B8">
        <v>0.69299999999999995</v>
      </c>
      <c r="C8">
        <v>100</v>
      </c>
      <c r="D8">
        <v>1.4896</v>
      </c>
      <c r="E8">
        <v>24</v>
      </c>
      <c r="F8">
        <v>666</v>
      </c>
      <c r="G8">
        <v>20.2</v>
      </c>
      <c r="H8">
        <v>396.9</v>
      </c>
      <c r="I8">
        <v>30.59</v>
      </c>
      <c r="J8">
        <v>5</v>
      </c>
      <c r="K8">
        <v>1</v>
      </c>
      <c r="L8">
        <f t="shared" si="1"/>
        <v>10.133352494047983</v>
      </c>
      <c r="M8">
        <f t="shared" si="2"/>
        <v>25168.600735867472</v>
      </c>
      <c r="N8">
        <f t="shared" si="3"/>
        <v>0.99996026953265993</v>
      </c>
      <c r="O8">
        <f t="shared" si="4"/>
        <v>-3.9731256615994265E-5</v>
      </c>
      <c r="Q8" s="170" t="s">
        <v>242</v>
      </c>
      <c r="R8" s="171">
        <v>-2.6018610908898668E-3</v>
      </c>
      <c r="S8">
        <f t="shared" si="0"/>
        <v>0.99740152081595845</v>
      </c>
      <c r="T8" s="173" t="s">
        <v>243</v>
      </c>
      <c r="U8" s="172" t="s">
        <v>244</v>
      </c>
      <c r="V8">
        <f t="shared" si="5"/>
        <v>0.99996026953265993</v>
      </c>
      <c r="W8">
        <f t="shared" si="6"/>
        <v>1</v>
      </c>
      <c r="X8">
        <f t="shared" si="7"/>
        <v>1</v>
      </c>
      <c r="Y8">
        <f t="shared" si="8"/>
        <v>0.99996026953265993</v>
      </c>
      <c r="Z8" t="e">
        <f t="shared" si="9"/>
        <v>#N/A</v>
      </c>
      <c r="AA8" t="e">
        <f t="shared" si="10"/>
        <v>#N/A</v>
      </c>
      <c r="AB8">
        <f t="shared" si="11"/>
        <v>1</v>
      </c>
    </row>
    <row r="9" spans="1:28" ht="15" customHeight="1" x14ac:dyDescent="0.25">
      <c r="A9">
        <v>0</v>
      </c>
      <c r="B9">
        <v>0.69299999999999995</v>
      </c>
      <c r="C9">
        <v>100</v>
      </c>
      <c r="D9">
        <v>1.6581999999999999</v>
      </c>
      <c r="E9">
        <v>24</v>
      </c>
      <c r="F9">
        <v>666</v>
      </c>
      <c r="G9">
        <v>20.2</v>
      </c>
      <c r="H9">
        <v>88.27</v>
      </c>
      <c r="I9">
        <v>36.979999999999997</v>
      </c>
      <c r="J9">
        <v>7</v>
      </c>
      <c r="K9">
        <v>1</v>
      </c>
      <c r="L9">
        <f t="shared" si="1"/>
        <v>15.527695565519679</v>
      </c>
      <c r="M9">
        <f t="shared" si="2"/>
        <v>5541055.5081885643</v>
      </c>
      <c r="N9">
        <f t="shared" si="3"/>
        <v>0.99999981952900163</v>
      </c>
      <c r="O9">
        <f t="shared" si="4"/>
        <v>-1.8047101465260254E-7</v>
      </c>
      <c r="Q9" s="170" t="s">
        <v>245</v>
      </c>
      <c r="R9" s="171">
        <v>-2.3195817654297735E-2</v>
      </c>
      <c r="S9">
        <f t="shared" si="0"/>
        <v>0.97707113726119543</v>
      </c>
      <c r="T9" s="173" t="s">
        <v>231</v>
      </c>
      <c r="U9" s="172" t="s">
        <v>246</v>
      </c>
      <c r="V9">
        <f t="shared" si="5"/>
        <v>0.99999981952900163</v>
      </c>
      <c r="W9">
        <f t="shared" si="6"/>
        <v>1</v>
      </c>
      <c r="X9">
        <f t="shared" si="7"/>
        <v>1</v>
      </c>
      <c r="Y9">
        <f t="shared" si="8"/>
        <v>0.99999981952900163</v>
      </c>
      <c r="Z9" t="e">
        <f t="shared" si="9"/>
        <v>#N/A</v>
      </c>
      <c r="AA9" t="e">
        <f t="shared" si="10"/>
        <v>#N/A</v>
      </c>
      <c r="AB9">
        <f t="shared" si="11"/>
        <v>1</v>
      </c>
    </row>
    <row r="10" spans="1:28" ht="15" customHeight="1" x14ac:dyDescent="0.25">
      <c r="A10">
        <v>0</v>
      </c>
      <c r="B10">
        <v>0.51500000000000001</v>
      </c>
      <c r="C10">
        <v>38.1</v>
      </c>
      <c r="D10">
        <v>6.4584000000000001</v>
      </c>
      <c r="E10">
        <v>5</v>
      </c>
      <c r="F10">
        <v>224</v>
      </c>
      <c r="G10">
        <v>20.2</v>
      </c>
      <c r="H10">
        <v>389.71</v>
      </c>
      <c r="I10">
        <v>5.68</v>
      </c>
      <c r="J10">
        <v>22.2</v>
      </c>
      <c r="K10">
        <v>0</v>
      </c>
      <c r="L10">
        <f t="shared" si="1"/>
        <v>-2.1071399189701054</v>
      </c>
      <c r="M10">
        <f t="shared" si="2"/>
        <v>0.12158521318149092</v>
      </c>
      <c r="N10">
        <f t="shared" si="3"/>
        <v>0.89159520671942349</v>
      </c>
      <c r="O10">
        <f t="shared" si="4"/>
        <v>-0.11474305352858948</v>
      </c>
      <c r="Q10" s="170" t="s">
        <v>247</v>
      </c>
      <c r="R10" s="171">
        <v>-1.5978266274853554E-2</v>
      </c>
      <c r="S10">
        <f t="shared" si="0"/>
        <v>0.98414870904039864</v>
      </c>
      <c r="T10" s="173" t="s">
        <v>231</v>
      </c>
      <c r="U10" s="172" t="s">
        <v>248</v>
      </c>
      <c r="V10">
        <f t="shared" si="5"/>
        <v>0.10840479328057656</v>
      </c>
      <c r="W10">
        <f t="shared" si="6"/>
        <v>0</v>
      </c>
      <c r="X10">
        <f t="shared" si="7"/>
        <v>1</v>
      </c>
      <c r="Y10">
        <f t="shared" si="8"/>
        <v>0.10840479328057656</v>
      </c>
      <c r="Z10" t="e">
        <f t="shared" si="9"/>
        <v>#N/A</v>
      </c>
      <c r="AA10" t="e">
        <f t="shared" si="10"/>
        <v>#N/A</v>
      </c>
      <c r="AB10">
        <f t="shared" si="11"/>
        <v>2</v>
      </c>
    </row>
    <row r="11" spans="1:28" ht="15" customHeight="1" x14ac:dyDescent="0.25">
      <c r="A11">
        <v>80</v>
      </c>
      <c r="B11">
        <v>0.39200000000000002</v>
      </c>
      <c r="C11">
        <v>19.100000000000001</v>
      </c>
      <c r="D11">
        <v>9.2202999999999999</v>
      </c>
      <c r="E11">
        <v>1</v>
      </c>
      <c r="F11">
        <v>315</v>
      </c>
      <c r="G11">
        <v>16.399999999999999</v>
      </c>
      <c r="H11">
        <v>395.18</v>
      </c>
      <c r="I11">
        <v>9.25</v>
      </c>
      <c r="J11">
        <v>20.9</v>
      </c>
      <c r="K11">
        <v>0</v>
      </c>
      <c r="L11">
        <f t="shared" si="1"/>
        <v>-9.7279845896998456</v>
      </c>
      <c r="M11">
        <f t="shared" si="2"/>
        <v>5.9592275994459012E-5</v>
      </c>
      <c r="N11">
        <f xml:space="preserve"> IF(K11=1,M11/(1+M11),1 - (M11/(1+M11)))</f>
        <v>0.9999404112750333</v>
      </c>
      <c r="O11">
        <f>LN(N11)</f>
        <v>-5.959050044530136E-5</v>
      </c>
      <c r="Q11" s="170" t="s">
        <v>249</v>
      </c>
      <c r="R11" s="171">
        <v>5.6205280149227578E-2</v>
      </c>
      <c r="S11">
        <f t="shared" si="0"/>
        <v>1.0578148098320277</v>
      </c>
      <c r="T11" s="173" t="s">
        <v>233</v>
      </c>
      <c r="U11" s="172" t="s">
        <v>250</v>
      </c>
      <c r="V11">
        <f t="shared" si="5"/>
        <v>5.9588724966714637E-5</v>
      </c>
      <c r="W11">
        <f t="shared" si="6"/>
        <v>0</v>
      </c>
      <c r="X11">
        <f t="shared" si="7"/>
        <v>1</v>
      </c>
      <c r="Y11">
        <f t="shared" si="8"/>
        <v>5.9588724966714637E-5</v>
      </c>
      <c r="Z11" t="e">
        <f t="shared" si="9"/>
        <v>#N/A</v>
      </c>
      <c r="AA11" t="e">
        <f t="shared" si="10"/>
        <v>#N/A</v>
      </c>
      <c r="AB11">
        <f t="shared" si="11"/>
        <v>2</v>
      </c>
    </row>
    <row r="12" spans="1:28" ht="15" customHeight="1" x14ac:dyDescent="0.25">
      <c r="A12">
        <v>22</v>
      </c>
      <c r="B12">
        <v>0.43099999999999999</v>
      </c>
      <c r="C12">
        <v>8.9</v>
      </c>
      <c r="D12">
        <v>7.3967000000000001</v>
      </c>
      <c r="E12">
        <v>7</v>
      </c>
      <c r="F12">
        <v>330</v>
      </c>
      <c r="G12">
        <v>19.100000000000001</v>
      </c>
      <c r="H12">
        <v>377.07</v>
      </c>
      <c r="I12">
        <v>3.59</v>
      </c>
      <c r="J12">
        <v>24.8</v>
      </c>
      <c r="K12">
        <v>0</v>
      </c>
      <c r="L12">
        <f t="shared" si="1"/>
        <v>-3.4830971329870666</v>
      </c>
      <c r="M12">
        <f t="shared" si="2"/>
        <v>3.0712143987301904E-2</v>
      </c>
      <c r="N12">
        <f t="shared" si="3"/>
        <v>0.97020298619118606</v>
      </c>
      <c r="O12">
        <f t="shared" si="4"/>
        <v>-3.0249965262764397E-2</v>
      </c>
      <c r="Q12" s="170" t="s">
        <v>251</v>
      </c>
      <c r="R12" s="171">
        <v>6.0935219207446226E-2</v>
      </c>
      <c r="S12">
        <f t="shared" si="0"/>
        <v>1.0628300609833363</v>
      </c>
      <c r="T12" s="173" t="s">
        <v>233</v>
      </c>
      <c r="U12" s="172" t="s">
        <v>252</v>
      </c>
      <c r="V12">
        <f t="shared" si="5"/>
        <v>2.9797013808813985E-2</v>
      </c>
      <c r="W12">
        <f t="shared" si="6"/>
        <v>0</v>
      </c>
      <c r="X12">
        <f t="shared" si="7"/>
        <v>1</v>
      </c>
      <c r="Y12">
        <f t="shared" si="8"/>
        <v>2.9797013808813985E-2</v>
      </c>
      <c r="Z12" t="e">
        <f t="shared" si="9"/>
        <v>#N/A</v>
      </c>
      <c r="AA12" t="e">
        <f t="shared" si="10"/>
        <v>#N/A</v>
      </c>
      <c r="AB12">
        <f t="shared" si="11"/>
        <v>2</v>
      </c>
    </row>
    <row r="13" spans="1:28" x14ac:dyDescent="0.25">
      <c r="A13">
        <v>0</v>
      </c>
      <c r="B13">
        <v>0.437</v>
      </c>
      <c r="C13">
        <v>45</v>
      </c>
      <c r="D13">
        <v>4.5026000000000002</v>
      </c>
      <c r="E13">
        <v>5</v>
      </c>
      <c r="F13">
        <v>398</v>
      </c>
      <c r="G13">
        <v>18.7</v>
      </c>
      <c r="H13">
        <v>383.23</v>
      </c>
      <c r="I13">
        <v>8.94</v>
      </c>
      <c r="J13">
        <v>21.4</v>
      </c>
      <c r="K13">
        <v>0</v>
      </c>
      <c r="L13">
        <f t="shared" si="1"/>
        <v>-1.8074442041751277</v>
      </c>
      <c r="M13">
        <f t="shared" si="2"/>
        <v>0.16407293831988121</v>
      </c>
      <c r="N13">
        <f t="shared" si="3"/>
        <v>0.85905269943248619</v>
      </c>
      <c r="O13">
        <f t="shared" si="4"/>
        <v>-0.1519250091329179</v>
      </c>
      <c r="V13">
        <f t="shared" si="5"/>
        <v>0.14094730056751378</v>
      </c>
      <c r="W13">
        <f t="shared" si="6"/>
        <v>0</v>
      </c>
      <c r="X13">
        <f t="shared" si="7"/>
        <v>1</v>
      </c>
      <c r="Y13">
        <f t="shared" si="8"/>
        <v>0.14094730056751378</v>
      </c>
      <c r="Z13" t="e">
        <f t="shared" si="9"/>
        <v>#N/A</v>
      </c>
      <c r="AA13" t="e">
        <f t="shared" si="10"/>
        <v>#N/A</v>
      </c>
      <c r="AB13">
        <f t="shared" si="11"/>
        <v>2</v>
      </c>
    </row>
    <row r="14" spans="1:28" x14ac:dyDescent="0.25">
      <c r="A14">
        <v>0</v>
      </c>
      <c r="B14">
        <v>0.53200000000000003</v>
      </c>
      <c r="C14">
        <v>77</v>
      </c>
      <c r="D14">
        <v>3.4106000000000001</v>
      </c>
      <c r="E14">
        <v>24</v>
      </c>
      <c r="F14">
        <v>666</v>
      </c>
      <c r="G14">
        <v>20.2</v>
      </c>
      <c r="H14">
        <v>395.28</v>
      </c>
      <c r="I14">
        <v>7.01</v>
      </c>
      <c r="J14">
        <v>25</v>
      </c>
      <c r="K14">
        <v>1</v>
      </c>
      <c r="L14">
        <f t="shared" si="1"/>
        <v>8.9370481227393181</v>
      </c>
      <c r="M14">
        <f t="shared" si="2"/>
        <v>7608.703913417221</v>
      </c>
      <c r="N14">
        <f t="shared" si="3"/>
        <v>0.99986858884243357</v>
      </c>
      <c r="O14">
        <f t="shared" si="4"/>
        <v>-1.314197927691128E-4</v>
      </c>
      <c r="Q14" s="174" t="s">
        <v>253</v>
      </c>
      <c r="R14" s="174"/>
      <c r="S14" s="174"/>
      <c r="T14" s="174"/>
      <c r="V14">
        <f t="shared" si="5"/>
        <v>0.99986858884243357</v>
      </c>
      <c r="W14">
        <f t="shared" si="6"/>
        <v>1</v>
      </c>
      <c r="X14">
        <f t="shared" si="7"/>
        <v>1</v>
      </c>
      <c r="Y14">
        <f t="shared" si="8"/>
        <v>0.99986858884243357</v>
      </c>
      <c r="Z14" t="e">
        <f t="shared" si="9"/>
        <v>#N/A</v>
      </c>
      <c r="AA14" t="e">
        <f t="shared" si="10"/>
        <v>#N/A</v>
      </c>
      <c r="AB14">
        <f t="shared" si="11"/>
        <v>1</v>
      </c>
    </row>
    <row r="15" spans="1:28" x14ac:dyDescent="0.25">
      <c r="A15">
        <v>22</v>
      </c>
      <c r="B15">
        <v>0.43099999999999999</v>
      </c>
      <c r="C15">
        <v>8.4</v>
      </c>
      <c r="D15">
        <v>8.9067000000000007</v>
      </c>
      <c r="E15">
        <v>7</v>
      </c>
      <c r="F15">
        <v>330</v>
      </c>
      <c r="G15">
        <v>19.100000000000001</v>
      </c>
      <c r="H15">
        <v>396.9</v>
      </c>
      <c r="I15">
        <v>3.54</v>
      </c>
      <c r="J15">
        <v>42.8</v>
      </c>
      <c r="K15">
        <v>1</v>
      </c>
      <c r="L15">
        <f t="shared" si="1"/>
        <v>-2.8872968063368205</v>
      </c>
      <c r="M15">
        <f t="shared" si="2"/>
        <v>5.5726649115133142E-2</v>
      </c>
      <c r="N15">
        <f t="shared" si="3"/>
        <v>5.2785111716030793E-2</v>
      </c>
      <c r="O15">
        <f t="shared" si="4"/>
        <v>-2.9415261031075421</v>
      </c>
      <c r="Q15" s="175"/>
      <c r="R15" s="176" t="s">
        <v>254</v>
      </c>
      <c r="S15" s="176" t="s">
        <v>255</v>
      </c>
      <c r="T15" s="176" t="s">
        <v>78</v>
      </c>
      <c r="V15">
        <f t="shared" si="5"/>
        <v>5.2785111716030793E-2</v>
      </c>
      <c r="W15">
        <f t="shared" si="6"/>
        <v>0</v>
      </c>
      <c r="X15">
        <f t="shared" si="7"/>
        <v>0</v>
      </c>
      <c r="Y15" t="e">
        <f t="shared" si="8"/>
        <v>#N/A</v>
      </c>
      <c r="Z15">
        <f t="shared" si="9"/>
        <v>5.2785111716030793E-2</v>
      </c>
      <c r="AA15">
        <f t="shared" si="10"/>
        <v>2</v>
      </c>
      <c r="AB15" t="e">
        <f t="shared" si="11"/>
        <v>#N/A</v>
      </c>
    </row>
    <row r="16" spans="1:28" x14ac:dyDescent="0.25">
      <c r="A16">
        <v>0</v>
      </c>
      <c r="B16">
        <v>0.48799999999999999</v>
      </c>
      <c r="C16">
        <v>68.8</v>
      </c>
      <c r="D16">
        <v>3.2797000000000001</v>
      </c>
      <c r="E16">
        <v>3</v>
      </c>
      <c r="F16">
        <v>193</v>
      </c>
      <c r="G16">
        <v>17.8</v>
      </c>
      <c r="H16">
        <v>387.11</v>
      </c>
      <c r="I16">
        <v>13.15</v>
      </c>
      <c r="J16">
        <v>29.6</v>
      </c>
      <c r="K16">
        <v>0</v>
      </c>
      <c r="L16">
        <f t="shared" si="1"/>
        <v>-0.58032991139614243</v>
      </c>
      <c r="M16">
        <f t="shared" si="2"/>
        <v>0.55971368018033729</v>
      </c>
      <c r="N16">
        <f t="shared" si="3"/>
        <v>0.64114331540926028</v>
      </c>
      <c r="O16">
        <f t="shared" si="4"/>
        <v>-0.44450226607028454</v>
      </c>
      <c r="Q16" s="177" t="s">
        <v>256</v>
      </c>
      <c r="R16" s="178">
        <f>COUNTIF(AB2:AB467,1)</f>
        <v>188</v>
      </c>
      <c r="S16" s="179">
        <f>COUNTIF(AA2:AA467,2)</f>
        <v>41</v>
      </c>
      <c r="T16" s="180">
        <f>R16+S16</f>
        <v>229</v>
      </c>
      <c r="V16">
        <f t="shared" si="5"/>
        <v>0.35885668459073977</v>
      </c>
      <c r="W16">
        <f t="shared" si="6"/>
        <v>0</v>
      </c>
      <c r="X16">
        <f t="shared" si="7"/>
        <v>1</v>
      </c>
      <c r="Y16">
        <f t="shared" si="8"/>
        <v>0.35885668459073977</v>
      </c>
      <c r="Z16" t="e">
        <f t="shared" si="9"/>
        <v>#N/A</v>
      </c>
      <c r="AA16" t="e">
        <f t="shared" si="10"/>
        <v>#N/A</v>
      </c>
      <c r="AB16">
        <f t="shared" si="11"/>
        <v>2</v>
      </c>
    </row>
    <row r="17" spans="1:28" x14ac:dyDescent="0.25">
      <c r="A17">
        <v>0</v>
      </c>
      <c r="B17">
        <v>0.45800000000000002</v>
      </c>
      <c r="C17">
        <v>58.7</v>
      </c>
      <c r="D17">
        <v>6.0621999999999998</v>
      </c>
      <c r="E17">
        <v>3</v>
      </c>
      <c r="F17">
        <v>222</v>
      </c>
      <c r="G17">
        <v>18.7</v>
      </c>
      <c r="H17">
        <v>394.12</v>
      </c>
      <c r="I17">
        <v>5.21</v>
      </c>
      <c r="J17">
        <v>28.7</v>
      </c>
      <c r="K17">
        <v>0</v>
      </c>
      <c r="L17">
        <f t="shared" si="1"/>
        <v>-1.9863652280328032</v>
      </c>
      <c r="M17">
        <f t="shared" si="2"/>
        <v>0.13719318622141805</v>
      </c>
      <c r="N17">
        <f t="shared" si="3"/>
        <v>0.87935806520502158</v>
      </c>
      <c r="O17">
        <f t="shared" si="4"/>
        <v>-0.12856310906150759</v>
      </c>
      <c r="Q17" s="177" t="s">
        <v>257</v>
      </c>
      <c r="R17" s="179">
        <f>COUNTIF(AA2:AA467,1)</f>
        <v>27</v>
      </c>
      <c r="S17" s="178">
        <f>COUNTIF(AB2:AB467,2)</f>
        <v>210</v>
      </c>
      <c r="T17" s="180">
        <f>R17+S17</f>
        <v>237</v>
      </c>
      <c r="V17">
        <f t="shared" si="5"/>
        <v>0.12064193479497841</v>
      </c>
      <c r="W17">
        <f t="shared" si="6"/>
        <v>0</v>
      </c>
      <c r="X17">
        <f t="shared" si="7"/>
        <v>1</v>
      </c>
      <c r="Y17">
        <f t="shared" si="8"/>
        <v>0.12064193479497841</v>
      </c>
      <c r="Z17" t="e">
        <f t="shared" si="9"/>
        <v>#N/A</v>
      </c>
      <c r="AA17" t="e">
        <f t="shared" si="10"/>
        <v>#N/A</v>
      </c>
      <c r="AB17">
        <f t="shared" si="11"/>
        <v>2</v>
      </c>
    </row>
    <row r="18" spans="1:28" x14ac:dyDescent="0.25">
      <c r="A18">
        <v>100</v>
      </c>
      <c r="B18">
        <v>0.41099999999999998</v>
      </c>
      <c r="C18">
        <v>40.5</v>
      </c>
      <c r="D18">
        <v>8.3247999999999998</v>
      </c>
      <c r="E18">
        <v>5</v>
      </c>
      <c r="F18">
        <v>256</v>
      </c>
      <c r="G18">
        <v>15.1</v>
      </c>
      <c r="H18">
        <v>392.9</v>
      </c>
      <c r="I18">
        <v>3.95</v>
      </c>
      <c r="J18">
        <v>31.6</v>
      </c>
      <c r="K18">
        <v>0</v>
      </c>
      <c r="L18">
        <f t="shared" si="1"/>
        <v>-7.1504609575382867</v>
      </c>
      <c r="M18">
        <f t="shared" si="2"/>
        <v>7.8450237566799722E-4</v>
      </c>
      <c r="N18">
        <f t="shared" si="3"/>
        <v>0.99921611258587062</v>
      </c>
      <c r="O18">
        <f t="shared" si="4"/>
        <v>-7.8419481452376093E-4</v>
      </c>
      <c r="Q18" s="177" t="s">
        <v>78</v>
      </c>
      <c r="R18" s="180">
        <f>S16+S17</f>
        <v>251</v>
      </c>
      <c r="S18" s="180">
        <f>R16+R17</f>
        <v>215</v>
      </c>
      <c r="T18" s="181">
        <f>R16+S16+R17+S17</f>
        <v>466</v>
      </c>
      <c r="V18">
        <f t="shared" si="5"/>
        <v>7.8388741412935639E-4</v>
      </c>
      <c r="W18">
        <f t="shared" si="6"/>
        <v>0</v>
      </c>
      <c r="X18">
        <f t="shared" si="7"/>
        <v>1</v>
      </c>
      <c r="Y18">
        <f t="shared" si="8"/>
        <v>7.8388741412935639E-4</v>
      </c>
      <c r="Z18" t="e">
        <f t="shared" si="9"/>
        <v>#N/A</v>
      </c>
      <c r="AA18" t="e">
        <f t="shared" si="10"/>
        <v>#N/A</v>
      </c>
      <c r="AB18">
        <f t="shared" si="11"/>
        <v>2</v>
      </c>
    </row>
    <row r="19" spans="1:28" x14ac:dyDescent="0.25">
      <c r="A19">
        <v>20</v>
      </c>
      <c r="B19">
        <v>0.64700000000000002</v>
      </c>
      <c r="C19">
        <v>62.8</v>
      </c>
      <c r="D19">
        <v>1.9864999999999999</v>
      </c>
      <c r="E19">
        <v>5</v>
      </c>
      <c r="F19">
        <v>264</v>
      </c>
      <c r="G19">
        <v>13</v>
      </c>
      <c r="H19">
        <v>392.4</v>
      </c>
      <c r="I19">
        <v>10.45</v>
      </c>
      <c r="J19">
        <v>22.8</v>
      </c>
      <c r="K19">
        <v>1</v>
      </c>
      <c r="L19">
        <f t="shared" si="1"/>
        <v>-1.4065620181116898</v>
      </c>
      <c r="M19">
        <f t="shared" si="2"/>
        <v>0.24498408784655165</v>
      </c>
      <c r="N19">
        <f t="shared" si="3"/>
        <v>0.19677688272329688</v>
      </c>
      <c r="O19">
        <f t="shared" si="4"/>
        <v>-1.6256847671005419</v>
      </c>
      <c r="V19">
        <f t="shared" si="5"/>
        <v>0.19677688272329688</v>
      </c>
      <c r="W19">
        <f t="shared" si="6"/>
        <v>0</v>
      </c>
      <c r="X19">
        <f t="shared" si="7"/>
        <v>0</v>
      </c>
      <c r="Y19" t="e">
        <f t="shared" si="8"/>
        <v>#N/A</v>
      </c>
      <c r="Z19">
        <f t="shared" si="9"/>
        <v>0.19677688272329688</v>
      </c>
      <c r="AA19">
        <f t="shared" si="10"/>
        <v>2</v>
      </c>
      <c r="AB19" t="e">
        <f t="shared" si="11"/>
        <v>#N/A</v>
      </c>
    </row>
    <row r="20" spans="1:28" x14ac:dyDescent="0.25">
      <c r="A20">
        <v>0</v>
      </c>
      <c r="B20">
        <v>0.67900000000000005</v>
      </c>
      <c r="C20">
        <v>95.4</v>
      </c>
      <c r="D20">
        <v>1.9096</v>
      </c>
      <c r="E20">
        <v>24</v>
      </c>
      <c r="F20">
        <v>666</v>
      </c>
      <c r="G20">
        <v>20.2</v>
      </c>
      <c r="H20">
        <v>7.68</v>
      </c>
      <c r="I20">
        <v>24.39</v>
      </c>
      <c r="J20">
        <v>8.3000000000000007</v>
      </c>
      <c r="K20">
        <v>1</v>
      </c>
      <c r="L20">
        <f t="shared" si="1"/>
        <v>15.978477579320423</v>
      </c>
      <c r="M20">
        <f t="shared" si="2"/>
        <v>8696903.313801324</v>
      </c>
      <c r="N20">
        <f t="shared" si="3"/>
        <v>0.99999988501655712</v>
      </c>
      <c r="O20">
        <f t="shared" si="4"/>
        <v>-1.1498344948878808E-7</v>
      </c>
      <c r="V20">
        <f t="shared" si="5"/>
        <v>0.99999988501655712</v>
      </c>
      <c r="W20">
        <f t="shared" si="6"/>
        <v>1</v>
      </c>
      <c r="X20">
        <f t="shared" si="7"/>
        <v>1</v>
      </c>
      <c r="Y20">
        <f t="shared" si="8"/>
        <v>0.99999988501655712</v>
      </c>
      <c r="Z20" t="e">
        <f t="shared" si="9"/>
        <v>#N/A</v>
      </c>
      <c r="AA20" t="e">
        <f t="shared" si="10"/>
        <v>#N/A</v>
      </c>
      <c r="AB20">
        <f t="shared" si="11"/>
        <v>1</v>
      </c>
    </row>
    <row r="21" spans="1:28" x14ac:dyDescent="0.25">
      <c r="A21">
        <v>0</v>
      </c>
      <c r="B21">
        <v>0.67100000000000004</v>
      </c>
      <c r="C21">
        <v>99.1</v>
      </c>
      <c r="D21">
        <v>1.5192000000000001</v>
      </c>
      <c r="E21">
        <v>24</v>
      </c>
      <c r="F21">
        <v>666</v>
      </c>
      <c r="G21">
        <v>20.2</v>
      </c>
      <c r="H21">
        <v>396.9</v>
      </c>
      <c r="I21">
        <v>21.08</v>
      </c>
      <c r="J21">
        <v>10.9</v>
      </c>
      <c r="K21">
        <v>1</v>
      </c>
      <c r="L21">
        <f t="shared" si="1"/>
        <v>9.9192405257019729</v>
      </c>
      <c r="M21">
        <f t="shared" si="2"/>
        <v>20317.554107090495</v>
      </c>
      <c r="N21">
        <f t="shared" si="3"/>
        <v>0.99995078389954672</v>
      </c>
      <c r="O21">
        <f t="shared" si="4"/>
        <v>-4.9217311605286265E-5</v>
      </c>
      <c r="V21">
        <f t="shared" si="5"/>
        <v>0.99995078389954672</v>
      </c>
      <c r="W21">
        <f t="shared" si="6"/>
        <v>1</v>
      </c>
      <c r="X21">
        <f t="shared" si="7"/>
        <v>1</v>
      </c>
      <c r="Y21">
        <f t="shared" si="8"/>
        <v>0.99995078389954672</v>
      </c>
      <c r="Z21" t="e">
        <f t="shared" si="9"/>
        <v>#N/A</v>
      </c>
      <c r="AA21" t="e">
        <f t="shared" si="10"/>
        <v>#N/A</v>
      </c>
      <c r="AB21">
        <f t="shared" si="11"/>
        <v>1</v>
      </c>
    </row>
    <row r="22" spans="1:28" x14ac:dyDescent="0.25">
      <c r="A22">
        <v>0</v>
      </c>
      <c r="B22">
        <v>0.46</v>
      </c>
      <c r="C22">
        <v>32.200000000000003</v>
      </c>
      <c r="D22">
        <v>5.8735999999999997</v>
      </c>
      <c r="E22">
        <v>4</v>
      </c>
      <c r="F22">
        <v>430</v>
      </c>
      <c r="G22">
        <v>16.899999999999999</v>
      </c>
      <c r="H22">
        <v>368.57</v>
      </c>
      <c r="I22">
        <v>9.09</v>
      </c>
      <c r="J22">
        <v>19.8</v>
      </c>
      <c r="K22">
        <v>0</v>
      </c>
      <c r="L22">
        <f t="shared" si="1"/>
        <v>-2.8901714995327747</v>
      </c>
      <c r="M22">
        <f t="shared" si="2"/>
        <v>5.5566682134246363E-2</v>
      </c>
      <c r="N22">
        <f t="shared" si="3"/>
        <v>0.94735843497646566</v>
      </c>
      <c r="O22">
        <f t="shared" si="4"/>
        <v>-5.4077762184006145E-2</v>
      </c>
      <c r="S22" s="182" t="s">
        <v>258</v>
      </c>
      <c r="T22" s="182" t="s">
        <v>218</v>
      </c>
      <c r="U22" s="182" t="s">
        <v>259</v>
      </c>
      <c r="V22">
        <f t="shared" si="5"/>
        <v>5.2641565023534363E-2</v>
      </c>
      <c r="W22">
        <f t="shared" si="6"/>
        <v>0</v>
      </c>
      <c r="X22">
        <f t="shared" si="7"/>
        <v>1</v>
      </c>
      <c r="Y22">
        <f t="shared" si="8"/>
        <v>5.2641565023534363E-2</v>
      </c>
      <c r="Z22" t="e">
        <f t="shared" si="9"/>
        <v>#N/A</v>
      </c>
      <c r="AA22" t="e">
        <f t="shared" si="10"/>
        <v>#N/A</v>
      </c>
      <c r="AB22">
        <f t="shared" si="11"/>
        <v>2</v>
      </c>
    </row>
    <row r="23" spans="1:28" x14ac:dyDescent="0.25">
      <c r="A23">
        <v>0</v>
      </c>
      <c r="B23">
        <v>0.50700000000000001</v>
      </c>
      <c r="C23">
        <v>66.5</v>
      </c>
      <c r="D23">
        <v>3.6518999999999999</v>
      </c>
      <c r="E23">
        <v>8</v>
      </c>
      <c r="F23">
        <v>307</v>
      </c>
      <c r="G23">
        <v>17.399999999999999</v>
      </c>
      <c r="H23">
        <v>360.2</v>
      </c>
      <c r="I23">
        <v>8.0500000000000007</v>
      </c>
      <c r="J23">
        <v>29</v>
      </c>
      <c r="K23">
        <v>1</v>
      </c>
      <c r="L23">
        <f t="shared" si="1"/>
        <v>1.7875038168932118</v>
      </c>
      <c r="M23">
        <f t="shared" si="2"/>
        <v>5.974520340730936</v>
      </c>
      <c r="N23">
        <f t="shared" si="3"/>
        <v>0.85662096443248759</v>
      </c>
      <c r="O23">
        <f t="shared" si="4"/>
        <v>-0.15475974009557814</v>
      </c>
      <c r="S23" s="45" t="s">
        <v>166</v>
      </c>
      <c r="T23" s="182">
        <f>(R16+S17)/T18</f>
        <v>0.85407725321888417</v>
      </c>
      <c r="U23" t="s">
        <v>260</v>
      </c>
      <c r="V23">
        <f t="shared" si="5"/>
        <v>0.85662096443248759</v>
      </c>
      <c r="W23">
        <f t="shared" si="6"/>
        <v>1</v>
      </c>
      <c r="X23">
        <f t="shared" si="7"/>
        <v>1</v>
      </c>
      <c r="Y23">
        <f t="shared" si="8"/>
        <v>0.85662096443248759</v>
      </c>
      <c r="Z23" t="e">
        <f t="shared" si="9"/>
        <v>#N/A</v>
      </c>
      <c r="AA23" t="e">
        <f t="shared" si="10"/>
        <v>#N/A</v>
      </c>
      <c r="AB23">
        <f t="shared" si="11"/>
        <v>1</v>
      </c>
    </row>
    <row r="24" spans="1:28" x14ac:dyDescent="0.25">
      <c r="A24">
        <v>0</v>
      </c>
      <c r="B24">
        <v>0.44500000000000001</v>
      </c>
      <c r="C24">
        <v>62.5</v>
      </c>
      <c r="D24">
        <v>3.4952000000000001</v>
      </c>
      <c r="E24">
        <v>2</v>
      </c>
      <c r="F24">
        <v>276</v>
      </c>
      <c r="G24">
        <v>18</v>
      </c>
      <c r="H24">
        <v>396.9</v>
      </c>
      <c r="I24">
        <v>6.19</v>
      </c>
      <c r="J24">
        <v>33.200000000000003</v>
      </c>
      <c r="K24">
        <v>0</v>
      </c>
      <c r="L24">
        <f t="shared" si="1"/>
        <v>-1.9371488977253057</v>
      </c>
      <c r="M24">
        <f t="shared" si="2"/>
        <v>0.14411424906046971</v>
      </c>
      <c r="N24">
        <f t="shared" si="3"/>
        <v>0.87403858558809633</v>
      </c>
      <c r="O24">
        <f t="shared" si="4"/>
        <v>-0.13463075603097469</v>
      </c>
      <c r="S24" s="45" t="s">
        <v>261</v>
      </c>
      <c r="T24" s="182">
        <f>R16/(R16+R17)</f>
        <v>0.87441860465116283</v>
      </c>
      <c r="U24" t="s">
        <v>262</v>
      </c>
      <c r="V24">
        <f t="shared" si="5"/>
        <v>0.12596141441190362</v>
      </c>
      <c r="W24">
        <f t="shared" si="6"/>
        <v>0</v>
      </c>
      <c r="X24">
        <f t="shared" si="7"/>
        <v>1</v>
      </c>
      <c r="Y24">
        <f t="shared" si="8"/>
        <v>0.12596141441190362</v>
      </c>
      <c r="Z24" t="e">
        <f t="shared" si="9"/>
        <v>#N/A</v>
      </c>
      <c r="AA24" t="e">
        <f t="shared" si="10"/>
        <v>#N/A</v>
      </c>
      <c r="AB24">
        <f t="shared" si="11"/>
        <v>2</v>
      </c>
    </row>
    <row r="25" spans="1:28" x14ac:dyDescent="0.25">
      <c r="A25">
        <v>18</v>
      </c>
      <c r="B25">
        <v>0.53800000000000003</v>
      </c>
      <c r="C25">
        <v>65.2</v>
      </c>
      <c r="D25">
        <v>4.09</v>
      </c>
      <c r="E25">
        <v>1</v>
      </c>
      <c r="F25">
        <v>296</v>
      </c>
      <c r="G25">
        <v>15.3</v>
      </c>
      <c r="H25">
        <v>396.9</v>
      </c>
      <c r="I25">
        <v>4.9800000000000004</v>
      </c>
      <c r="J25">
        <v>24</v>
      </c>
      <c r="K25">
        <v>0</v>
      </c>
      <c r="L25">
        <f t="shared" si="1"/>
        <v>-4.0172865375839821</v>
      </c>
      <c r="M25">
        <f t="shared" si="2"/>
        <v>1.8001745787690759E-2</v>
      </c>
      <c r="N25">
        <f t="shared" si="3"/>
        <v>0.98231658652632103</v>
      </c>
      <c r="O25">
        <f t="shared" si="4"/>
        <v>-1.7841633046006659E-2</v>
      </c>
      <c r="S25" s="45" t="s">
        <v>263</v>
      </c>
      <c r="T25" s="182">
        <f>R16/(R16+S16)</f>
        <v>0.82096069868995636</v>
      </c>
      <c r="U25" t="s">
        <v>264</v>
      </c>
      <c r="V25">
        <f t="shared" si="5"/>
        <v>1.7683413473678966E-2</v>
      </c>
      <c r="W25">
        <f t="shared" si="6"/>
        <v>0</v>
      </c>
      <c r="X25">
        <f t="shared" si="7"/>
        <v>1</v>
      </c>
      <c r="Y25">
        <f t="shared" si="8"/>
        <v>1.7683413473678966E-2</v>
      </c>
      <c r="Z25" t="e">
        <f t="shared" si="9"/>
        <v>#N/A</v>
      </c>
      <c r="AA25" t="e">
        <f t="shared" si="10"/>
        <v>#N/A</v>
      </c>
      <c r="AB25">
        <f t="shared" si="11"/>
        <v>2</v>
      </c>
    </row>
    <row r="26" spans="1:28" x14ac:dyDescent="0.25">
      <c r="A26">
        <v>0</v>
      </c>
      <c r="B26">
        <v>0.54400000000000004</v>
      </c>
      <c r="C26">
        <v>67.2</v>
      </c>
      <c r="D26">
        <v>3.5325000000000002</v>
      </c>
      <c r="E26">
        <v>4</v>
      </c>
      <c r="F26">
        <v>304</v>
      </c>
      <c r="G26">
        <v>18.399999999999999</v>
      </c>
      <c r="H26">
        <v>395.21</v>
      </c>
      <c r="I26">
        <v>10.36</v>
      </c>
      <c r="J26">
        <v>23.1</v>
      </c>
      <c r="K26">
        <v>1</v>
      </c>
      <c r="L26">
        <f t="shared" si="1"/>
        <v>-1.1185678769500684</v>
      </c>
      <c r="M26">
        <f t="shared" si="2"/>
        <v>0.32674740219351506</v>
      </c>
      <c r="N26">
        <f t="shared" si="3"/>
        <v>0.24627702428759438</v>
      </c>
      <c r="O26">
        <f t="shared" si="4"/>
        <v>-1.4012982616514185</v>
      </c>
      <c r="S26" s="45" t="s">
        <v>265</v>
      </c>
      <c r="T26" s="182">
        <f>2 * (T24*T25)/(T24+T25)</f>
        <v>0.84684684684684686</v>
      </c>
      <c r="U26" t="s">
        <v>266</v>
      </c>
      <c r="V26">
        <f t="shared" si="5"/>
        <v>0.24627702428759438</v>
      </c>
      <c r="W26">
        <f t="shared" si="6"/>
        <v>0</v>
      </c>
      <c r="X26">
        <f t="shared" si="7"/>
        <v>0</v>
      </c>
      <c r="Y26" t="e">
        <f t="shared" si="8"/>
        <v>#N/A</v>
      </c>
      <c r="Z26">
        <f t="shared" si="9"/>
        <v>0.24627702428759438</v>
      </c>
      <c r="AA26">
        <f t="shared" si="10"/>
        <v>2</v>
      </c>
      <c r="AB26" t="e">
        <f t="shared" si="11"/>
        <v>#N/A</v>
      </c>
    </row>
    <row r="27" spans="1:28" x14ac:dyDescent="0.25">
      <c r="A27">
        <v>60</v>
      </c>
      <c r="B27">
        <v>0.40100000000000002</v>
      </c>
      <c r="C27">
        <v>18.8</v>
      </c>
      <c r="D27">
        <v>6.2195999999999998</v>
      </c>
      <c r="E27">
        <v>1</v>
      </c>
      <c r="F27">
        <v>265</v>
      </c>
      <c r="G27">
        <v>15.6</v>
      </c>
      <c r="H27">
        <v>376.7</v>
      </c>
      <c r="I27">
        <v>4.38</v>
      </c>
      <c r="J27">
        <v>29.1</v>
      </c>
      <c r="K27">
        <v>0</v>
      </c>
      <c r="L27">
        <f t="shared" si="1"/>
        <v>-7.669374385412385</v>
      </c>
      <c r="M27">
        <f t="shared" si="2"/>
        <v>4.6690983795511176E-4</v>
      </c>
      <c r="N27">
        <f t="shared" si="3"/>
        <v>0.99953330806510055</v>
      </c>
      <c r="O27">
        <f t="shared" si="4"/>
        <v>-4.6680086947441495E-4</v>
      </c>
      <c r="V27">
        <f t="shared" si="5"/>
        <v>4.6669193489941297E-4</v>
      </c>
      <c r="W27">
        <f t="shared" si="6"/>
        <v>0</v>
      </c>
      <c r="X27">
        <f t="shared" si="7"/>
        <v>1</v>
      </c>
      <c r="Y27">
        <f t="shared" si="8"/>
        <v>4.6669193489941297E-4</v>
      </c>
      <c r="Z27" t="e">
        <f t="shared" si="9"/>
        <v>#N/A</v>
      </c>
      <c r="AA27" t="e">
        <f t="shared" si="10"/>
        <v>#N/A</v>
      </c>
      <c r="AB27">
        <f t="shared" si="11"/>
        <v>2</v>
      </c>
    </row>
    <row r="28" spans="1:28" x14ac:dyDescent="0.25">
      <c r="A28">
        <v>0</v>
      </c>
      <c r="B28">
        <v>0.51500000000000001</v>
      </c>
      <c r="C28">
        <v>45.4</v>
      </c>
      <c r="D28">
        <v>4.8121999999999998</v>
      </c>
      <c r="E28">
        <v>5</v>
      </c>
      <c r="F28">
        <v>224</v>
      </c>
      <c r="G28">
        <v>20.2</v>
      </c>
      <c r="H28">
        <v>396.9</v>
      </c>
      <c r="I28">
        <v>9.74</v>
      </c>
      <c r="J28">
        <v>19</v>
      </c>
      <c r="K28">
        <v>0</v>
      </c>
      <c r="L28">
        <f t="shared" si="1"/>
        <v>-1.7248947036016808</v>
      </c>
      <c r="M28">
        <f t="shared" si="2"/>
        <v>0.17819181374129417</v>
      </c>
      <c r="N28">
        <f t="shared" si="3"/>
        <v>0.8487582313312344</v>
      </c>
      <c r="O28">
        <f t="shared" si="4"/>
        <v>-0.16398090197512785</v>
      </c>
      <c r="V28">
        <f t="shared" si="5"/>
        <v>0.1512417686687656</v>
      </c>
      <c r="W28">
        <f t="shared" si="6"/>
        <v>0</v>
      </c>
      <c r="X28">
        <f t="shared" si="7"/>
        <v>1</v>
      </c>
      <c r="Y28">
        <f t="shared" si="8"/>
        <v>0.1512417686687656</v>
      </c>
      <c r="Z28" t="e">
        <f t="shared" si="9"/>
        <v>#N/A</v>
      </c>
      <c r="AA28" t="e">
        <f t="shared" si="10"/>
        <v>#N/A</v>
      </c>
      <c r="AB28">
        <f t="shared" si="11"/>
        <v>2</v>
      </c>
    </row>
    <row r="29" spans="1:28" x14ac:dyDescent="0.25">
      <c r="A29">
        <v>0</v>
      </c>
      <c r="B29">
        <v>0.7</v>
      </c>
      <c r="C29">
        <v>98.9</v>
      </c>
      <c r="D29">
        <v>1.7281</v>
      </c>
      <c r="E29">
        <v>24</v>
      </c>
      <c r="F29">
        <v>666</v>
      </c>
      <c r="G29">
        <v>20.2</v>
      </c>
      <c r="H29">
        <v>396.9</v>
      </c>
      <c r="I29">
        <v>20.85</v>
      </c>
      <c r="J29">
        <v>11.5</v>
      </c>
      <c r="K29">
        <v>1</v>
      </c>
      <c r="L29">
        <f t="shared" si="1"/>
        <v>9.9132615192292963</v>
      </c>
      <c r="M29">
        <f t="shared" si="2"/>
        <v>20196.437758103137</v>
      </c>
      <c r="N29">
        <f t="shared" si="3"/>
        <v>0.99995048876931936</v>
      </c>
      <c r="O29">
        <f t="shared" si="4"/>
        <v>-4.9512456402083244E-5</v>
      </c>
      <c r="V29">
        <f t="shared" si="5"/>
        <v>0.99995048876931936</v>
      </c>
      <c r="W29">
        <f t="shared" si="6"/>
        <v>1</v>
      </c>
      <c r="X29">
        <f t="shared" si="7"/>
        <v>1</v>
      </c>
      <c r="Y29">
        <f t="shared" si="8"/>
        <v>0.99995048876931936</v>
      </c>
      <c r="Z29" t="e">
        <f t="shared" si="9"/>
        <v>#N/A</v>
      </c>
      <c r="AA29" t="e">
        <f t="shared" si="10"/>
        <v>#N/A</v>
      </c>
      <c r="AB29">
        <f t="shared" si="11"/>
        <v>1</v>
      </c>
    </row>
    <row r="30" spans="1:28" x14ac:dyDescent="0.25">
      <c r="A30">
        <v>25</v>
      </c>
      <c r="B30">
        <v>0.42599999999999999</v>
      </c>
      <c r="C30">
        <v>46.7</v>
      </c>
      <c r="D30">
        <v>5.4006999999999996</v>
      </c>
      <c r="E30">
        <v>4</v>
      </c>
      <c r="F30">
        <v>281</v>
      </c>
      <c r="G30">
        <v>19</v>
      </c>
      <c r="H30">
        <v>390.64</v>
      </c>
      <c r="I30">
        <v>7.51</v>
      </c>
      <c r="J30">
        <v>22.9</v>
      </c>
      <c r="K30">
        <v>0</v>
      </c>
      <c r="L30">
        <f t="shared" si="1"/>
        <v>-3.5313082333932453</v>
      </c>
      <c r="M30">
        <f t="shared" si="2"/>
        <v>2.9266603263894908E-2</v>
      </c>
      <c r="N30">
        <f t="shared" si="3"/>
        <v>0.97156557574967661</v>
      </c>
      <c r="O30">
        <f t="shared" si="4"/>
        <v>-2.8846512957630917E-2</v>
      </c>
      <c r="V30">
        <f t="shared" si="5"/>
        <v>2.8434424250323422E-2</v>
      </c>
      <c r="W30">
        <f t="shared" si="6"/>
        <v>0</v>
      </c>
      <c r="X30">
        <f t="shared" si="7"/>
        <v>1</v>
      </c>
      <c r="Y30">
        <f t="shared" si="8"/>
        <v>2.8434424250323422E-2</v>
      </c>
      <c r="Z30" t="e">
        <f t="shared" si="9"/>
        <v>#N/A</v>
      </c>
      <c r="AA30" t="e">
        <f t="shared" si="10"/>
        <v>#N/A</v>
      </c>
      <c r="AB30">
        <f t="shared" si="11"/>
        <v>2</v>
      </c>
    </row>
    <row r="31" spans="1:28" x14ac:dyDescent="0.25">
      <c r="A31">
        <v>25</v>
      </c>
      <c r="B31">
        <v>0.45300000000000001</v>
      </c>
      <c r="C31">
        <v>67.8</v>
      </c>
      <c r="D31">
        <v>7.2255000000000003</v>
      </c>
      <c r="E31">
        <v>8</v>
      </c>
      <c r="F31">
        <v>284</v>
      </c>
      <c r="G31">
        <v>19.7</v>
      </c>
      <c r="H31">
        <v>396.9</v>
      </c>
      <c r="I31">
        <v>6.73</v>
      </c>
      <c r="J31">
        <v>22.2</v>
      </c>
      <c r="K31">
        <v>0</v>
      </c>
      <c r="L31">
        <f t="shared" si="1"/>
        <v>-0.96237646481912709</v>
      </c>
      <c r="M31">
        <f t="shared" si="2"/>
        <v>0.38198403485618754</v>
      </c>
      <c r="N31">
        <f t="shared" si="3"/>
        <v>0.72359736059039381</v>
      </c>
      <c r="O31">
        <f t="shared" si="4"/>
        <v>-0.32352017307628161</v>
      </c>
      <c r="V31">
        <f t="shared" si="5"/>
        <v>0.27640263940960624</v>
      </c>
      <c r="W31">
        <f t="shared" si="6"/>
        <v>0</v>
      </c>
      <c r="X31">
        <f t="shared" si="7"/>
        <v>1</v>
      </c>
      <c r="Y31">
        <f t="shared" si="8"/>
        <v>0.27640263940960624</v>
      </c>
      <c r="Z31" t="e">
        <f t="shared" si="9"/>
        <v>#N/A</v>
      </c>
      <c r="AA31" t="e">
        <f t="shared" si="10"/>
        <v>#N/A</v>
      </c>
      <c r="AB31">
        <f t="shared" si="11"/>
        <v>2</v>
      </c>
    </row>
    <row r="32" spans="1:28" x14ac:dyDescent="0.25">
      <c r="A32">
        <v>0</v>
      </c>
      <c r="B32">
        <v>0.504</v>
      </c>
      <c r="C32">
        <v>68.099999999999994</v>
      </c>
      <c r="D32">
        <v>3.6715</v>
      </c>
      <c r="E32">
        <v>8</v>
      </c>
      <c r="F32">
        <v>307</v>
      </c>
      <c r="G32">
        <v>17.399999999999999</v>
      </c>
      <c r="H32">
        <v>378.35</v>
      </c>
      <c r="I32">
        <v>11.65</v>
      </c>
      <c r="J32">
        <v>24.3</v>
      </c>
      <c r="K32">
        <v>1</v>
      </c>
      <c r="L32">
        <f t="shared" si="1"/>
        <v>1.4743296844028615</v>
      </c>
      <c r="M32">
        <f t="shared" si="2"/>
        <v>4.3681067812595851</v>
      </c>
      <c r="N32">
        <f t="shared" si="3"/>
        <v>0.8137145849089541</v>
      </c>
      <c r="O32">
        <f t="shared" si="4"/>
        <v>-0.20614560725562925</v>
      </c>
      <c r="V32">
        <f t="shared" si="5"/>
        <v>0.8137145849089541</v>
      </c>
      <c r="W32">
        <f t="shared" si="6"/>
        <v>1</v>
      </c>
      <c r="X32">
        <f t="shared" si="7"/>
        <v>1</v>
      </c>
      <c r="Y32">
        <f t="shared" si="8"/>
        <v>0.8137145849089541</v>
      </c>
      <c r="Z32" t="e">
        <f t="shared" si="9"/>
        <v>#N/A</v>
      </c>
      <c r="AA32" t="e">
        <f t="shared" si="10"/>
        <v>#N/A</v>
      </c>
      <c r="AB32">
        <f t="shared" si="11"/>
        <v>1</v>
      </c>
    </row>
    <row r="33" spans="1:28" x14ac:dyDescent="0.25">
      <c r="A33">
        <v>0</v>
      </c>
      <c r="B33">
        <v>0.52</v>
      </c>
      <c r="C33">
        <v>97.1</v>
      </c>
      <c r="D33">
        <v>2.4329000000000001</v>
      </c>
      <c r="E33">
        <v>5</v>
      </c>
      <c r="F33">
        <v>384</v>
      </c>
      <c r="G33">
        <v>20.9</v>
      </c>
      <c r="H33">
        <v>395.24</v>
      </c>
      <c r="I33">
        <v>12.27</v>
      </c>
      <c r="J33">
        <v>19.8</v>
      </c>
      <c r="K33">
        <v>0</v>
      </c>
      <c r="L33">
        <f t="shared" si="1"/>
        <v>0.35226575859305975</v>
      </c>
      <c r="M33">
        <f t="shared" si="2"/>
        <v>1.4222864583447634</v>
      </c>
      <c r="N33">
        <f t="shared" si="3"/>
        <v>0.41283308857010104</v>
      </c>
      <c r="O33">
        <f t="shared" si="4"/>
        <v>-0.88471191160731988</v>
      </c>
      <c r="V33">
        <f t="shared" si="5"/>
        <v>0.58716691142989896</v>
      </c>
      <c r="W33">
        <f t="shared" si="6"/>
        <v>1</v>
      </c>
      <c r="X33">
        <f t="shared" si="7"/>
        <v>0</v>
      </c>
      <c r="Y33" t="e">
        <f t="shared" si="8"/>
        <v>#N/A</v>
      </c>
      <c r="Z33">
        <f t="shared" si="9"/>
        <v>0.58716691142989896</v>
      </c>
      <c r="AA33">
        <f t="shared" si="10"/>
        <v>1</v>
      </c>
      <c r="AB33" t="e">
        <f t="shared" si="11"/>
        <v>#N/A</v>
      </c>
    </row>
    <row r="34" spans="1:28" x14ac:dyDescent="0.25">
      <c r="A34">
        <v>0</v>
      </c>
      <c r="B34">
        <v>0.44500000000000001</v>
      </c>
      <c r="C34">
        <v>36.9</v>
      </c>
      <c r="D34">
        <v>3.4952000000000001</v>
      </c>
      <c r="E34">
        <v>2</v>
      </c>
      <c r="F34">
        <v>276</v>
      </c>
      <c r="G34">
        <v>18</v>
      </c>
      <c r="H34">
        <v>393.53</v>
      </c>
      <c r="I34">
        <v>3.57</v>
      </c>
      <c r="J34">
        <v>43.8</v>
      </c>
      <c r="K34">
        <v>0</v>
      </c>
      <c r="L34">
        <f t="shared" si="1"/>
        <v>-2.3934801912532868</v>
      </c>
      <c r="M34">
        <f t="shared" si="2"/>
        <v>9.1311349307025322E-2</v>
      </c>
      <c r="N34">
        <f t="shared" si="3"/>
        <v>0.91632878246431937</v>
      </c>
      <c r="O34">
        <f t="shared" si="4"/>
        <v>-8.7380045887672578E-2</v>
      </c>
      <c r="V34">
        <f t="shared" si="5"/>
        <v>8.3671217535680686E-2</v>
      </c>
      <c r="W34">
        <f t="shared" si="6"/>
        <v>0</v>
      </c>
      <c r="X34">
        <f t="shared" si="7"/>
        <v>1</v>
      </c>
      <c r="Y34">
        <f t="shared" si="8"/>
        <v>8.3671217535680686E-2</v>
      </c>
      <c r="Z34" t="e">
        <f t="shared" si="9"/>
        <v>#N/A</v>
      </c>
      <c r="AA34" t="e">
        <f t="shared" si="10"/>
        <v>#N/A</v>
      </c>
      <c r="AB34">
        <f t="shared" si="11"/>
        <v>2</v>
      </c>
    </row>
    <row r="35" spans="1:28" x14ac:dyDescent="0.25">
      <c r="A35">
        <v>0</v>
      </c>
      <c r="B35">
        <v>0.67900000000000005</v>
      </c>
      <c r="C35">
        <v>95.6</v>
      </c>
      <c r="D35">
        <v>1.9681999999999999</v>
      </c>
      <c r="E35">
        <v>24</v>
      </c>
      <c r="F35">
        <v>666</v>
      </c>
      <c r="G35">
        <v>20.2</v>
      </c>
      <c r="H35">
        <v>60.72</v>
      </c>
      <c r="I35">
        <v>24.08</v>
      </c>
      <c r="J35">
        <v>9.5</v>
      </c>
      <c r="K35">
        <v>1</v>
      </c>
      <c r="L35">
        <f t="shared" si="1"/>
        <v>15.188296372016145</v>
      </c>
      <c r="M35">
        <f t="shared" si="2"/>
        <v>3946329.1355832368</v>
      </c>
      <c r="N35">
        <f t="shared" si="3"/>
        <v>0.99999974660001423</v>
      </c>
      <c r="O35">
        <f t="shared" si="4"/>
        <v>-2.5340001787812196E-7</v>
      </c>
      <c r="V35">
        <f t="shared" si="5"/>
        <v>0.99999974660001423</v>
      </c>
      <c r="W35">
        <f t="shared" si="6"/>
        <v>1</v>
      </c>
      <c r="X35">
        <f t="shared" si="7"/>
        <v>1</v>
      </c>
      <c r="Y35">
        <f t="shared" si="8"/>
        <v>0.99999974660001423</v>
      </c>
      <c r="Z35" t="e">
        <f t="shared" si="9"/>
        <v>#N/A</v>
      </c>
      <c r="AA35" t="e">
        <f t="shared" si="10"/>
        <v>#N/A</v>
      </c>
      <c r="AB35">
        <f t="shared" si="11"/>
        <v>1</v>
      </c>
    </row>
    <row r="36" spans="1:28" x14ac:dyDescent="0.25">
      <c r="A36">
        <v>0</v>
      </c>
      <c r="B36">
        <v>0.51500000000000001</v>
      </c>
      <c r="C36">
        <v>37.299999999999997</v>
      </c>
      <c r="D36">
        <v>4.8121999999999998</v>
      </c>
      <c r="E36">
        <v>5</v>
      </c>
      <c r="F36">
        <v>224</v>
      </c>
      <c r="G36">
        <v>20.2</v>
      </c>
      <c r="H36">
        <v>396.14</v>
      </c>
      <c r="I36">
        <v>8.51</v>
      </c>
      <c r="J36">
        <v>20.6</v>
      </c>
      <c r="K36">
        <v>0</v>
      </c>
      <c r="L36">
        <f t="shared" si="1"/>
        <v>-2.0035886025026217</v>
      </c>
      <c r="M36">
        <f t="shared" si="2"/>
        <v>0.13485048908751268</v>
      </c>
      <c r="N36">
        <f t="shared" si="3"/>
        <v>0.88117334363935418</v>
      </c>
      <c r="O36">
        <f t="shared" si="4"/>
        <v>-0.1265009145803134</v>
      </c>
      <c r="V36">
        <f t="shared" si="5"/>
        <v>0.11882665636064581</v>
      </c>
      <c r="W36">
        <f t="shared" si="6"/>
        <v>0</v>
      </c>
      <c r="X36">
        <f t="shared" si="7"/>
        <v>1</v>
      </c>
      <c r="Y36">
        <f t="shared" si="8"/>
        <v>0.11882665636064581</v>
      </c>
      <c r="Z36" t="e">
        <f t="shared" si="9"/>
        <v>#N/A</v>
      </c>
      <c r="AA36" t="e">
        <f t="shared" si="10"/>
        <v>#N/A</v>
      </c>
      <c r="AB36">
        <f t="shared" si="11"/>
        <v>2</v>
      </c>
    </row>
    <row r="37" spans="1:28" x14ac:dyDescent="0.25">
      <c r="A37">
        <v>80</v>
      </c>
      <c r="B37">
        <v>0.41099999999999998</v>
      </c>
      <c r="C37">
        <v>23.4</v>
      </c>
      <c r="D37">
        <v>5.1166999999999998</v>
      </c>
      <c r="E37">
        <v>4</v>
      </c>
      <c r="F37">
        <v>245</v>
      </c>
      <c r="G37">
        <v>19.2</v>
      </c>
      <c r="H37">
        <v>396.9</v>
      </c>
      <c r="I37">
        <v>4.7</v>
      </c>
      <c r="J37">
        <v>27.9</v>
      </c>
      <c r="K37">
        <v>0</v>
      </c>
      <c r="L37">
        <f t="shared" si="1"/>
        <v>-7.251162538995132</v>
      </c>
      <c r="M37">
        <f t="shared" si="2"/>
        <v>7.093492631355103E-4</v>
      </c>
      <c r="N37">
        <f t="shared" si="3"/>
        <v>0.99929115355656684</v>
      </c>
      <c r="O37">
        <f t="shared" si="4"/>
        <v>-7.0909779385960447E-4</v>
      </c>
      <c r="V37">
        <f t="shared" si="5"/>
        <v>7.0884644343318466E-4</v>
      </c>
      <c r="W37">
        <f t="shared" si="6"/>
        <v>0</v>
      </c>
      <c r="X37">
        <f t="shared" si="7"/>
        <v>1</v>
      </c>
      <c r="Y37">
        <f t="shared" si="8"/>
        <v>7.0884644343318466E-4</v>
      </c>
      <c r="Z37" t="e">
        <f t="shared" si="9"/>
        <v>#N/A</v>
      </c>
      <c r="AA37" t="e">
        <f t="shared" si="10"/>
        <v>#N/A</v>
      </c>
      <c r="AB37">
        <f t="shared" si="11"/>
        <v>2</v>
      </c>
    </row>
    <row r="38" spans="1:28" x14ac:dyDescent="0.25">
      <c r="A38">
        <v>0</v>
      </c>
      <c r="B38">
        <v>0.48799999999999999</v>
      </c>
      <c r="C38">
        <v>53.6</v>
      </c>
      <c r="D38">
        <v>3.1991999999999998</v>
      </c>
      <c r="E38">
        <v>3</v>
      </c>
      <c r="F38">
        <v>193</v>
      </c>
      <c r="G38">
        <v>17.8</v>
      </c>
      <c r="H38">
        <v>392.63</v>
      </c>
      <c r="I38">
        <v>4.45</v>
      </c>
      <c r="J38">
        <v>50</v>
      </c>
      <c r="K38">
        <v>0</v>
      </c>
      <c r="L38">
        <f t="shared" si="1"/>
        <v>-0.50481346066031341</v>
      </c>
      <c r="M38">
        <f t="shared" si="2"/>
        <v>0.60361816345929997</v>
      </c>
      <c r="N38">
        <f t="shared" si="3"/>
        <v>0.62358984375857629</v>
      </c>
      <c r="O38">
        <f t="shared" si="4"/>
        <v>-0.47226242839910776</v>
      </c>
      <c r="V38">
        <f t="shared" si="5"/>
        <v>0.37641015624142371</v>
      </c>
      <c r="W38">
        <f t="shared" si="6"/>
        <v>0</v>
      </c>
      <c r="X38">
        <f t="shared" si="7"/>
        <v>1</v>
      </c>
      <c r="Y38">
        <f t="shared" si="8"/>
        <v>0.37641015624142371</v>
      </c>
      <c r="Z38" t="e">
        <f t="shared" si="9"/>
        <v>#N/A</v>
      </c>
      <c r="AA38" t="e">
        <f t="shared" si="10"/>
        <v>#N/A</v>
      </c>
      <c r="AB38">
        <f t="shared" si="11"/>
        <v>2</v>
      </c>
    </row>
    <row r="39" spans="1:28" x14ac:dyDescent="0.25">
      <c r="A39">
        <v>0</v>
      </c>
      <c r="B39">
        <v>0.61399999999999999</v>
      </c>
      <c r="C39">
        <v>96.7</v>
      </c>
      <c r="D39">
        <v>2.1705000000000001</v>
      </c>
      <c r="E39">
        <v>24</v>
      </c>
      <c r="F39">
        <v>666</v>
      </c>
      <c r="G39">
        <v>20.2</v>
      </c>
      <c r="H39">
        <v>379.7</v>
      </c>
      <c r="I39">
        <v>18.03</v>
      </c>
      <c r="J39">
        <v>14.6</v>
      </c>
      <c r="K39">
        <v>1</v>
      </c>
      <c r="L39">
        <f t="shared" si="1"/>
        <v>10.082542586419788</v>
      </c>
      <c r="M39">
        <f t="shared" si="2"/>
        <v>23921.731352912331</v>
      </c>
      <c r="N39">
        <f t="shared" si="3"/>
        <v>0.99995819875309189</v>
      </c>
      <c r="O39">
        <f t="shared" si="4"/>
        <v>-4.1802120604582396E-5</v>
      </c>
      <c r="V39">
        <f t="shared" si="5"/>
        <v>0.99995819875309189</v>
      </c>
      <c r="W39">
        <f t="shared" si="6"/>
        <v>1</v>
      </c>
      <c r="X39">
        <f t="shared" si="7"/>
        <v>1</v>
      </c>
      <c r="Y39">
        <f t="shared" si="8"/>
        <v>0.99995819875309189</v>
      </c>
      <c r="Z39" t="e">
        <f t="shared" si="9"/>
        <v>#N/A</v>
      </c>
      <c r="AA39" t="e">
        <f t="shared" si="10"/>
        <v>#N/A</v>
      </c>
      <c r="AB39">
        <f t="shared" si="11"/>
        <v>1</v>
      </c>
    </row>
    <row r="40" spans="1:28" x14ac:dyDescent="0.25">
      <c r="A40">
        <v>0</v>
      </c>
      <c r="B40">
        <v>0.442</v>
      </c>
      <c r="C40">
        <v>52.3</v>
      </c>
      <c r="D40">
        <v>8.0136000000000003</v>
      </c>
      <c r="E40">
        <v>3</v>
      </c>
      <c r="F40">
        <v>352</v>
      </c>
      <c r="G40">
        <v>18.8</v>
      </c>
      <c r="H40">
        <v>364.61</v>
      </c>
      <c r="I40">
        <v>12.67</v>
      </c>
      <c r="J40">
        <v>17.2</v>
      </c>
      <c r="K40">
        <v>0</v>
      </c>
      <c r="L40">
        <f t="shared" si="1"/>
        <v>-2.5983601129417644</v>
      </c>
      <c r="M40">
        <f t="shared" si="2"/>
        <v>7.4395478417981456E-2</v>
      </c>
      <c r="N40">
        <f t="shared" si="3"/>
        <v>0.93075596471466282</v>
      </c>
      <c r="O40">
        <f t="shared" si="4"/>
        <v>-7.1758157746312695E-2</v>
      </c>
      <c r="V40">
        <f t="shared" si="5"/>
        <v>6.9244035285337208E-2</v>
      </c>
      <c r="W40">
        <f t="shared" si="6"/>
        <v>0</v>
      </c>
      <c r="X40">
        <f t="shared" si="7"/>
        <v>1</v>
      </c>
      <c r="Y40">
        <f t="shared" si="8"/>
        <v>6.9244035285337208E-2</v>
      </c>
      <c r="Z40" t="e">
        <f t="shared" si="9"/>
        <v>#N/A</v>
      </c>
      <c r="AA40" t="e">
        <f t="shared" si="10"/>
        <v>#N/A</v>
      </c>
      <c r="AB40">
        <f t="shared" si="11"/>
        <v>2</v>
      </c>
    </row>
    <row r="41" spans="1:28" x14ac:dyDescent="0.25">
      <c r="A41">
        <v>0</v>
      </c>
      <c r="B41">
        <v>0.60499999999999998</v>
      </c>
      <c r="C41">
        <v>95.2</v>
      </c>
      <c r="D41">
        <v>2.2625000000000002</v>
      </c>
      <c r="E41">
        <v>5</v>
      </c>
      <c r="F41">
        <v>403</v>
      </c>
      <c r="G41">
        <v>14.7</v>
      </c>
      <c r="H41">
        <v>330.04</v>
      </c>
      <c r="I41">
        <v>11.32</v>
      </c>
      <c r="J41">
        <v>22.3</v>
      </c>
      <c r="K41">
        <v>1</v>
      </c>
      <c r="L41">
        <f t="shared" si="1"/>
        <v>1.5326008630431267</v>
      </c>
      <c r="M41">
        <f t="shared" si="2"/>
        <v>4.6302037010761516</v>
      </c>
      <c r="N41">
        <f t="shared" si="3"/>
        <v>0.82238653286934171</v>
      </c>
      <c r="O41">
        <f t="shared" si="4"/>
        <v>-0.19554475981737979</v>
      </c>
      <c r="V41">
        <f t="shared" si="5"/>
        <v>0.82238653286934171</v>
      </c>
      <c r="W41">
        <f t="shared" si="6"/>
        <v>1</v>
      </c>
      <c r="X41">
        <f t="shared" si="7"/>
        <v>1</v>
      </c>
      <c r="Y41">
        <f t="shared" si="8"/>
        <v>0.82238653286934171</v>
      </c>
      <c r="Z41" t="e">
        <f t="shared" si="9"/>
        <v>#N/A</v>
      </c>
      <c r="AA41" t="e">
        <f t="shared" si="10"/>
        <v>#N/A</v>
      </c>
      <c r="AB41">
        <f t="shared" si="11"/>
        <v>1</v>
      </c>
    </row>
    <row r="42" spans="1:28" x14ac:dyDescent="0.25">
      <c r="A42">
        <v>0</v>
      </c>
      <c r="B42">
        <v>0.46</v>
      </c>
      <c r="C42">
        <v>25.8</v>
      </c>
      <c r="D42">
        <v>5.2145999999999999</v>
      </c>
      <c r="E42">
        <v>4</v>
      </c>
      <c r="F42">
        <v>430</v>
      </c>
      <c r="G42">
        <v>16.899999999999999</v>
      </c>
      <c r="H42">
        <v>382.44</v>
      </c>
      <c r="I42">
        <v>9.9700000000000006</v>
      </c>
      <c r="J42">
        <v>19.3</v>
      </c>
      <c r="K42">
        <v>0</v>
      </c>
      <c r="L42">
        <f t="shared" si="1"/>
        <v>-3.2744485164640325</v>
      </c>
      <c r="M42">
        <f t="shared" si="2"/>
        <v>3.7837730361843742E-2</v>
      </c>
      <c r="N42">
        <f t="shared" si="3"/>
        <v>0.96354176644873801</v>
      </c>
      <c r="O42">
        <f t="shared" si="4"/>
        <v>-3.7139443391852912E-2</v>
      </c>
      <c r="V42">
        <f t="shared" si="5"/>
        <v>3.6458233551261966E-2</v>
      </c>
      <c r="W42">
        <f t="shared" si="6"/>
        <v>0</v>
      </c>
      <c r="X42">
        <f t="shared" si="7"/>
        <v>1</v>
      </c>
      <c r="Y42">
        <f t="shared" si="8"/>
        <v>3.6458233551261966E-2</v>
      </c>
      <c r="Z42" t="e">
        <f t="shared" si="9"/>
        <v>#N/A</v>
      </c>
      <c r="AA42" t="e">
        <f t="shared" si="10"/>
        <v>#N/A</v>
      </c>
      <c r="AB42">
        <f t="shared" si="11"/>
        <v>2</v>
      </c>
    </row>
    <row r="43" spans="1:28" x14ac:dyDescent="0.25">
      <c r="A43">
        <v>0</v>
      </c>
      <c r="B43">
        <v>0.67100000000000004</v>
      </c>
      <c r="C43">
        <v>93.3</v>
      </c>
      <c r="D43">
        <v>1.3449</v>
      </c>
      <c r="E43">
        <v>24</v>
      </c>
      <c r="F43">
        <v>666</v>
      </c>
      <c r="G43">
        <v>20.2</v>
      </c>
      <c r="H43">
        <v>363.02</v>
      </c>
      <c r="I43">
        <v>23.24</v>
      </c>
      <c r="J43">
        <v>13.9</v>
      </c>
      <c r="K43">
        <v>1</v>
      </c>
      <c r="L43">
        <f t="shared" si="1"/>
        <v>10.554891107905569</v>
      </c>
      <c r="M43">
        <f t="shared" si="2"/>
        <v>38364.625685792787</v>
      </c>
      <c r="N43">
        <f t="shared" si="3"/>
        <v>0.99997393500087317</v>
      </c>
      <c r="O43">
        <f t="shared" si="4"/>
        <v>-2.6065338824821707E-5</v>
      </c>
      <c r="V43">
        <f t="shared" si="5"/>
        <v>0.99997393500087317</v>
      </c>
      <c r="W43">
        <f t="shared" si="6"/>
        <v>1</v>
      </c>
      <c r="X43">
        <f t="shared" si="7"/>
        <v>1</v>
      </c>
      <c r="Y43">
        <f t="shared" si="8"/>
        <v>0.99997393500087317</v>
      </c>
      <c r="Z43" t="e">
        <f t="shared" si="9"/>
        <v>#N/A</v>
      </c>
      <c r="AA43" t="e">
        <f t="shared" si="10"/>
        <v>#N/A</v>
      </c>
      <c r="AB43">
        <f t="shared" si="11"/>
        <v>1</v>
      </c>
    </row>
    <row r="44" spans="1:28" x14ac:dyDescent="0.25">
      <c r="A44">
        <v>0</v>
      </c>
      <c r="B44">
        <v>0.51</v>
      </c>
      <c r="C44">
        <v>68.7</v>
      </c>
      <c r="D44">
        <v>2.7019000000000002</v>
      </c>
      <c r="E44">
        <v>5</v>
      </c>
      <c r="F44">
        <v>296</v>
      </c>
      <c r="G44">
        <v>16.600000000000001</v>
      </c>
      <c r="H44">
        <v>393.23</v>
      </c>
      <c r="I44">
        <v>9.64</v>
      </c>
      <c r="J44">
        <v>22.6</v>
      </c>
      <c r="K44">
        <v>0</v>
      </c>
      <c r="L44">
        <f t="shared" si="1"/>
        <v>-0.41230792609755507</v>
      </c>
      <c r="M44">
        <f t="shared" si="2"/>
        <v>0.66212036051954992</v>
      </c>
      <c r="N44">
        <f t="shared" si="3"/>
        <v>0.60164114690672421</v>
      </c>
      <c r="O44">
        <f t="shared" si="4"/>
        <v>-0.50809411289628958</v>
      </c>
      <c r="V44">
        <f t="shared" si="5"/>
        <v>0.39835885309327573</v>
      </c>
      <c r="W44">
        <f t="shared" si="6"/>
        <v>0</v>
      </c>
      <c r="X44">
        <f t="shared" si="7"/>
        <v>1</v>
      </c>
      <c r="Y44">
        <f t="shared" si="8"/>
        <v>0.39835885309327573</v>
      </c>
      <c r="Z44" t="e">
        <f t="shared" si="9"/>
        <v>#N/A</v>
      </c>
      <c r="AA44" t="e">
        <f t="shared" si="10"/>
        <v>#N/A</v>
      </c>
      <c r="AB44">
        <f t="shared" si="11"/>
        <v>2</v>
      </c>
    </row>
    <row r="45" spans="1:28" x14ac:dyDescent="0.25">
      <c r="A45">
        <v>80</v>
      </c>
      <c r="B45">
        <v>0.41299999999999998</v>
      </c>
      <c r="C45">
        <v>21.9</v>
      </c>
      <c r="D45">
        <v>10.585699999999999</v>
      </c>
      <c r="E45">
        <v>4</v>
      </c>
      <c r="F45">
        <v>334</v>
      </c>
      <c r="G45">
        <v>22</v>
      </c>
      <c r="H45">
        <v>382.8</v>
      </c>
      <c r="I45">
        <v>8.0500000000000007</v>
      </c>
      <c r="J45">
        <v>18.2</v>
      </c>
      <c r="K45">
        <v>0</v>
      </c>
      <c r="L45">
        <f t="shared" si="1"/>
        <v>-8.3697816045138733</v>
      </c>
      <c r="M45">
        <f t="shared" si="2"/>
        <v>2.3176616489551424E-4</v>
      </c>
      <c r="N45">
        <f t="shared" si="3"/>
        <v>0.99976828753821312</v>
      </c>
      <c r="O45">
        <f t="shared" si="4"/>
        <v>-2.3173931126700806E-4</v>
      </c>
      <c r="V45">
        <f t="shared" si="5"/>
        <v>2.3171246178688737E-4</v>
      </c>
      <c r="W45">
        <f t="shared" si="6"/>
        <v>0</v>
      </c>
      <c r="X45">
        <f t="shared" si="7"/>
        <v>1</v>
      </c>
      <c r="Y45">
        <f t="shared" si="8"/>
        <v>2.3171246178688737E-4</v>
      </c>
      <c r="Z45" t="e">
        <f t="shared" si="9"/>
        <v>#N/A</v>
      </c>
      <c r="AA45" t="e">
        <f t="shared" si="10"/>
        <v>#N/A</v>
      </c>
      <c r="AB45">
        <f t="shared" si="11"/>
        <v>2</v>
      </c>
    </row>
    <row r="46" spans="1:28" x14ac:dyDescent="0.25">
      <c r="A46">
        <v>12.5</v>
      </c>
      <c r="B46">
        <v>0.52400000000000002</v>
      </c>
      <c r="C46">
        <v>82.9</v>
      </c>
      <c r="D46">
        <v>6.2267000000000001</v>
      </c>
      <c r="E46">
        <v>5</v>
      </c>
      <c r="F46">
        <v>311</v>
      </c>
      <c r="G46">
        <v>15.2</v>
      </c>
      <c r="H46">
        <v>396.9</v>
      </c>
      <c r="I46">
        <v>13.27</v>
      </c>
      <c r="J46">
        <v>18.899999999999999</v>
      </c>
      <c r="K46">
        <v>0</v>
      </c>
      <c r="L46">
        <f t="shared" si="1"/>
        <v>-0.99085883796254537</v>
      </c>
      <c r="M46">
        <f t="shared" si="2"/>
        <v>0.37125770385255147</v>
      </c>
      <c r="N46">
        <f t="shared" si="3"/>
        <v>0.72925752554789502</v>
      </c>
      <c r="O46">
        <f t="shared" si="4"/>
        <v>-0.31572835071553346</v>
      </c>
      <c r="V46">
        <f t="shared" si="5"/>
        <v>0.27074247445210492</v>
      </c>
      <c r="W46">
        <f t="shared" si="6"/>
        <v>0</v>
      </c>
      <c r="X46">
        <f t="shared" si="7"/>
        <v>1</v>
      </c>
      <c r="Y46">
        <f t="shared" si="8"/>
        <v>0.27074247445210492</v>
      </c>
      <c r="Z46" t="e">
        <f t="shared" si="9"/>
        <v>#N/A</v>
      </c>
      <c r="AA46" t="e">
        <f t="shared" si="10"/>
        <v>#N/A</v>
      </c>
      <c r="AB46">
        <f t="shared" si="11"/>
        <v>2</v>
      </c>
    </row>
    <row r="47" spans="1:28" x14ac:dyDescent="0.25">
      <c r="A47">
        <v>0</v>
      </c>
      <c r="B47">
        <v>0.44800000000000001</v>
      </c>
      <c r="C47">
        <v>85.5</v>
      </c>
      <c r="D47">
        <v>5.6894</v>
      </c>
      <c r="E47">
        <v>3</v>
      </c>
      <c r="F47">
        <v>233</v>
      </c>
      <c r="G47">
        <v>17.899999999999999</v>
      </c>
      <c r="H47">
        <v>392.74</v>
      </c>
      <c r="I47">
        <v>18.8</v>
      </c>
      <c r="J47">
        <v>16.600000000000001</v>
      </c>
      <c r="K47">
        <v>0</v>
      </c>
      <c r="L47">
        <f t="shared" si="1"/>
        <v>-0.85204729166850313</v>
      </c>
      <c r="M47">
        <f t="shared" si="2"/>
        <v>0.4265407840427422</v>
      </c>
      <c r="N47">
        <f t="shared" si="3"/>
        <v>0.70099643219877117</v>
      </c>
      <c r="O47">
        <f t="shared" si="4"/>
        <v>-0.35525248154855721</v>
      </c>
      <c r="V47">
        <f t="shared" si="5"/>
        <v>0.29900356780122883</v>
      </c>
      <c r="W47">
        <f t="shared" si="6"/>
        <v>0</v>
      </c>
      <c r="X47">
        <f t="shared" si="7"/>
        <v>1</v>
      </c>
      <c r="Y47">
        <f t="shared" si="8"/>
        <v>0.29900356780122883</v>
      </c>
      <c r="Z47" t="e">
        <f t="shared" si="9"/>
        <v>#N/A</v>
      </c>
      <c r="AA47" t="e">
        <f t="shared" si="10"/>
        <v>#N/A</v>
      </c>
      <c r="AB47">
        <f t="shared" si="11"/>
        <v>2</v>
      </c>
    </row>
    <row r="48" spans="1:28" x14ac:dyDescent="0.25">
      <c r="A48">
        <v>0</v>
      </c>
      <c r="B48">
        <v>0.58299999999999996</v>
      </c>
      <c r="C48">
        <v>51.9</v>
      </c>
      <c r="D48">
        <v>3.9916999999999998</v>
      </c>
      <c r="E48">
        <v>24</v>
      </c>
      <c r="F48">
        <v>666</v>
      </c>
      <c r="G48">
        <v>20.2</v>
      </c>
      <c r="H48">
        <v>388.62</v>
      </c>
      <c r="I48">
        <v>10.58</v>
      </c>
      <c r="J48">
        <v>21.2</v>
      </c>
      <c r="K48">
        <v>1</v>
      </c>
      <c r="L48">
        <f t="shared" si="1"/>
        <v>7.9623326077563474</v>
      </c>
      <c r="M48">
        <f t="shared" si="2"/>
        <v>2870.7615091470357</v>
      </c>
      <c r="N48">
        <f t="shared" si="3"/>
        <v>0.99965178166891133</v>
      </c>
      <c r="O48">
        <f t="shared" si="4"/>
        <v>-3.4827897316991893E-4</v>
      </c>
      <c r="V48">
        <f t="shared" si="5"/>
        <v>0.99965178166891133</v>
      </c>
      <c r="W48">
        <f t="shared" si="6"/>
        <v>1</v>
      </c>
      <c r="X48">
        <f t="shared" si="7"/>
        <v>1</v>
      </c>
      <c r="Y48">
        <f t="shared" si="8"/>
        <v>0.99965178166891133</v>
      </c>
      <c r="Z48" t="e">
        <f t="shared" si="9"/>
        <v>#N/A</v>
      </c>
      <c r="AA48" t="e">
        <f t="shared" si="10"/>
        <v>#N/A</v>
      </c>
      <c r="AB48">
        <f t="shared" si="11"/>
        <v>1</v>
      </c>
    </row>
    <row r="49" spans="1:28" x14ac:dyDescent="0.25">
      <c r="A49">
        <v>0</v>
      </c>
      <c r="B49">
        <v>0.54400000000000004</v>
      </c>
      <c r="C49">
        <v>71.7</v>
      </c>
      <c r="D49">
        <v>4.0316999999999998</v>
      </c>
      <c r="E49">
        <v>4</v>
      </c>
      <c r="F49">
        <v>304</v>
      </c>
      <c r="G49">
        <v>18.399999999999999</v>
      </c>
      <c r="H49">
        <v>396.9</v>
      </c>
      <c r="I49">
        <v>15.94</v>
      </c>
      <c r="J49">
        <v>19.8</v>
      </c>
      <c r="K49">
        <v>0</v>
      </c>
      <c r="L49">
        <f t="shared" si="1"/>
        <v>-0.90914552932215154</v>
      </c>
      <c r="M49">
        <f t="shared" si="2"/>
        <v>0.40286831616758018</v>
      </c>
      <c r="N49">
        <f t="shared" si="3"/>
        <v>0.71282527980377064</v>
      </c>
      <c r="O49">
        <f t="shared" si="4"/>
        <v>-0.33851893796091787</v>
      </c>
      <c r="V49">
        <f t="shared" si="5"/>
        <v>0.28717472019622931</v>
      </c>
      <c r="W49">
        <f t="shared" si="6"/>
        <v>0</v>
      </c>
      <c r="X49">
        <f t="shared" si="7"/>
        <v>1</v>
      </c>
      <c r="Y49">
        <f t="shared" si="8"/>
        <v>0.28717472019622931</v>
      </c>
      <c r="Z49" t="e">
        <f t="shared" si="9"/>
        <v>#N/A</v>
      </c>
      <c r="AA49" t="e">
        <f t="shared" si="10"/>
        <v>#N/A</v>
      </c>
      <c r="AB49">
        <f t="shared" si="11"/>
        <v>2</v>
      </c>
    </row>
    <row r="50" spans="1:28" x14ac:dyDescent="0.25">
      <c r="A50">
        <v>0</v>
      </c>
      <c r="B50">
        <v>0.53200000000000003</v>
      </c>
      <c r="C50">
        <v>90.7</v>
      </c>
      <c r="D50">
        <v>3.0992999999999999</v>
      </c>
      <c r="E50">
        <v>24</v>
      </c>
      <c r="F50">
        <v>666</v>
      </c>
      <c r="G50">
        <v>20.2</v>
      </c>
      <c r="H50">
        <v>395.33</v>
      </c>
      <c r="I50">
        <v>12.87</v>
      </c>
      <c r="J50">
        <v>19.600000000000001</v>
      </c>
      <c r="K50">
        <v>1</v>
      </c>
      <c r="L50">
        <f t="shared" si="1"/>
        <v>9.5097753720409646</v>
      </c>
      <c r="M50">
        <f t="shared" si="2"/>
        <v>13490.96352850887</v>
      </c>
      <c r="N50">
        <f t="shared" si="3"/>
        <v>0.99992588180379471</v>
      </c>
      <c r="O50">
        <f t="shared" si="4"/>
        <v>-7.4120943094521004E-5</v>
      </c>
      <c r="V50">
        <f t="shared" si="5"/>
        <v>0.99992588180379471</v>
      </c>
      <c r="W50">
        <f t="shared" si="6"/>
        <v>1</v>
      </c>
      <c r="X50">
        <f t="shared" si="7"/>
        <v>1</v>
      </c>
      <c r="Y50">
        <f t="shared" si="8"/>
        <v>0.99992588180379471</v>
      </c>
      <c r="Z50" t="e">
        <f t="shared" si="9"/>
        <v>#N/A</v>
      </c>
      <c r="AA50" t="e">
        <f t="shared" si="10"/>
        <v>#N/A</v>
      </c>
      <c r="AB50">
        <f t="shared" si="11"/>
        <v>1</v>
      </c>
    </row>
    <row r="51" spans="1:28" x14ac:dyDescent="0.25">
      <c r="A51">
        <v>0</v>
      </c>
      <c r="B51">
        <v>0.53800000000000003</v>
      </c>
      <c r="C51">
        <v>87.3</v>
      </c>
      <c r="D51">
        <v>4.2389999999999999</v>
      </c>
      <c r="E51">
        <v>4</v>
      </c>
      <c r="F51">
        <v>307</v>
      </c>
      <c r="G51">
        <v>21</v>
      </c>
      <c r="H51">
        <v>380.23</v>
      </c>
      <c r="I51">
        <v>11.98</v>
      </c>
      <c r="J51">
        <v>21</v>
      </c>
      <c r="K51">
        <v>1</v>
      </c>
      <c r="L51">
        <f t="shared" si="1"/>
        <v>-0.26792148980162778</v>
      </c>
      <c r="M51">
        <f t="shared" si="2"/>
        <v>0.76496783652194544</v>
      </c>
      <c r="N51">
        <f t="shared" si="3"/>
        <v>0.43341743724315956</v>
      </c>
      <c r="O51">
        <f t="shared" si="4"/>
        <v>-0.83605395708710628</v>
      </c>
      <c r="V51">
        <f t="shared" si="5"/>
        <v>0.43341743724315956</v>
      </c>
      <c r="W51">
        <f t="shared" si="6"/>
        <v>0</v>
      </c>
      <c r="X51">
        <f t="shared" si="7"/>
        <v>0</v>
      </c>
      <c r="Y51" t="e">
        <f t="shared" si="8"/>
        <v>#N/A</v>
      </c>
      <c r="Z51">
        <f t="shared" si="9"/>
        <v>0.43341743724315956</v>
      </c>
      <c r="AA51">
        <f t="shared" si="10"/>
        <v>2</v>
      </c>
      <c r="AB51" t="e">
        <f t="shared" si="11"/>
        <v>#N/A</v>
      </c>
    </row>
    <row r="52" spans="1:28" x14ac:dyDescent="0.25">
      <c r="A52">
        <v>55</v>
      </c>
      <c r="B52">
        <v>0.38900000000000001</v>
      </c>
      <c r="C52">
        <v>31.9</v>
      </c>
      <c r="D52">
        <v>7.3072999999999997</v>
      </c>
      <c r="E52">
        <v>1</v>
      </c>
      <c r="F52">
        <v>300</v>
      </c>
      <c r="G52">
        <v>15.3</v>
      </c>
      <c r="H52">
        <v>394.72</v>
      </c>
      <c r="I52">
        <v>8.23</v>
      </c>
      <c r="J52">
        <v>22</v>
      </c>
      <c r="K52">
        <v>0</v>
      </c>
      <c r="L52">
        <f t="shared" si="1"/>
        <v>-7.5883679373503616</v>
      </c>
      <c r="M52">
        <f t="shared" si="2"/>
        <v>5.0630670428573193E-4</v>
      </c>
      <c r="N52">
        <f t="shared" si="3"/>
        <v>0.99949394951246884</v>
      </c>
      <c r="O52">
        <f t="shared" si="4"/>
        <v>-5.0617857429319582E-4</v>
      </c>
      <c r="V52">
        <f t="shared" si="5"/>
        <v>5.0605048753118791E-4</v>
      </c>
      <c r="W52">
        <f t="shared" si="6"/>
        <v>0</v>
      </c>
      <c r="X52">
        <f t="shared" si="7"/>
        <v>1</v>
      </c>
      <c r="Y52">
        <f t="shared" si="8"/>
        <v>5.0605048753118791E-4</v>
      </c>
      <c r="Z52" t="e">
        <f t="shared" si="9"/>
        <v>#N/A</v>
      </c>
      <c r="AA52" t="e">
        <f t="shared" si="10"/>
        <v>#N/A</v>
      </c>
      <c r="AB52">
        <f t="shared" si="11"/>
        <v>2</v>
      </c>
    </row>
    <row r="53" spans="1:28" x14ac:dyDescent="0.25">
      <c r="A53">
        <v>12.5</v>
      </c>
      <c r="B53">
        <v>0.52400000000000002</v>
      </c>
      <c r="C53">
        <v>85.9</v>
      </c>
      <c r="D53">
        <v>6.5921000000000003</v>
      </c>
      <c r="E53">
        <v>5</v>
      </c>
      <c r="F53">
        <v>311</v>
      </c>
      <c r="G53">
        <v>15.2</v>
      </c>
      <c r="H53">
        <v>386.71</v>
      </c>
      <c r="I53">
        <v>17.100000000000001</v>
      </c>
      <c r="J53">
        <v>18.899999999999999</v>
      </c>
      <c r="K53">
        <v>0</v>
      </c>
      <c r="L53">
        <f t="shared" si="1"/>
        <v>-0.53367353404467899</v>
      </c>
      <c r="M53">
        <f t="shared" si="2"/>
        <v>0.586446675993194</v>
      </c>
      <c r="N53">
        <f t="shared" si="3"/>
        <v>0.63033949714947113</v>
      </c>
      <c r="O53">
        <f t="shared" si="4"/>
        <v>-0.46149672037835554</v>
      </c>
      <c r="V53">
        <f t="shared" si="5"/>
        <v>0.36966050285052882</v>
      </c>
      <c r="W53">
        <f t="shared" si="6"/>
        <v>0</v>
      </c>
      <c r="X53">
        <f t="shared" si="7"/>
        <v>1</v>
      </c>
      <c r="Y53">
        <f t="shared" si="8"/>
        <v>0.36966050285052882</v>
      </c>
      <c r="Z53" t="e">
        <f t="shared" si="9"/>
        <v>#N/A</v>
      </c>
      <c r="AA53" t="e">
        <f t="shared" si="10"/>
        <v>#N/A</v>
      </c>
      <c r="AB53">
        <f t="shared" si="11"/>
        <v>2</v>
      </c>
    </row>
    <row r="54" spans="1:28" x14ac:dyDescent="0.25">
      <c r="A54">
        <v>0</v>
      </c>
      <c r="B54">
        <v>0.499</v>
      </c>
      <c r="C54">
        <v>68.2</v>
      </c>
      <c r="D54">
        <v>3.3603000000000001</v>
      </c>
      <c r="E54">
        <v>5</v>
      </c>
      <c r="F54">
        <v>279</v>
      </c>
      <c r="G54">
        <v>19.2</v>
      </c>
      <c r="H54">
        <v>396.9</v>
      </c>
      <c r="I54">
        <v>9.68</v>
      </c>
      <c r="J54">
        <v>18.899999999999999</v>
      </c>
      <c r="K54">
        <v>0</v>
      </c>
      <c r="L54">
        <f t="shared" si="1"/>
        <v>-0.80067496124660709</v>
      </c>
      <c r="M54">
        <f t="shared" si="2"/>
        <v>0.44902578680744176</v>
      </c>
      <c r="N54">
        <f t="shared" si="3"/>
        <v>0.69011884336664875</v>
      </c>
      <c r="O54">
        <f t="shared" si="4"/>
        <v>-0.37089145945862129</v>
      </c>
      <c r="V54">
        <f t="shared" si="5"/>
        <v>0.3098811566333512</v>
      </c>
      <c r="W54">
        <f t="shared" si="6"/>
        <v>0</v>
      </c>
      <c r="X54">
        <f t="shared" si="7"/>
        <v>1</v>
      </c>
      <c r="Y54">
        <f t="shared" si="8"/>
        <v>0.3098811566333512</v>
      </c>
      <c r="Z54" t="e">
        <f t="shared" si="9"/>
        <v>#N/A</v>
      </c>
      <c r="AA54" t="e">
        <f t="shared" si="10"/>
        <v>#N/A</v>
      </c>
      <c r="AB54">
        <f t="shared" si="11"/>
        <v>2</v>
      </c>
    </row>
    <row r="55" spans="1:28" x14ac:dyDescent="0.25">
      <c r="A55">
        <v>0</v>
      </c>
      <c r="B55">
        <v>0.51800000000000002</v>
      </c>
      <c r="C55">
        <v>59.7</v>
      </c>
      <c r="D55">
        <v>6.2668999999999997</v>
      </c>
      <c r="E55">
        <v>1</v>
      </c>
      <c r="F55">
        <v>422</v>
      </c>
      <c r="G55">
        <v>15.9</v>
      </c>
      <c r="H55">
        <v>389.96</v>
      </c>
      <c r="I55">
        <v>8.65</v>
      </c>
      <c r="J55">
        <v>16.5</v>
      </c>
      <c r="K55">
        <v>0</v>
      </c>
      <c r="L55">
        <f t="shared" si="1"/>
        <v>-3.9779675329517681</v>
      </c>
      <c r="M55">
        <f t="shared" si="2"/>
        <v>1.8723655904584611E-2</v>
      </c>
      <c r="N55">
        <f t="shared" si="3"/>
        <v>0.98162047597887692</v>
      </c>
      <c r="O55">
        <f t="shared" si="4"/>
        <v>-1.8550526003816094E-2</v>
      </c>
      <c r="V55">
        <f t="shared" si="5"/>
        <v>1.8379524021123052E-2</v>
      </c>
      <c r="W55">
        <f t="shared" si="6"/>
        <v>0</v>
      </c>
      <c r="X55">
        <f t="shared" si="7"/>
        <v>1</v>
      </c>
      <c r="Y55">
        <f t="shared" si="8"/>
        <v>1.8379524021123052E-2</v>
      </c>
      <c r="Z55" t="e">
        <f t="shared" si="9"/>
        <v>#N/A</v>
      </c>
      <c r="AA55" t="e">
        <f t="shared" si="10"/>
        <v>#N/A</v>
      </c>
      <c r="AB55">
        <f t="shared" si="11"/>
        <v>2</v>
      </c>
    </row>
    <row r="56" spans="1:28" x14ac:dyDescent="0.25">
      <c r="A56">
        <v>0</v>
      </c>
      <c r="B56">
        <v>0.624</v>
      </c>
      <c r="C56">
        <v>96</v>
      </c>
      <c r="D56">
        <v>1.7883</v>
      </c>
      <c r="E56">
        <v>4</v>
      </c>
      <c r="F56">
        <v>437</v>
      </c>
      <c r="G56">
        <v>21.2</v>
      </c>
      <c r="H56">
        <v>392.11</v>
      </c>
      <c r="I56">
        <v>17.190000000000001</v>
      </c>
      <c r="J56">
        <v>16.2</v>
      </c>
      <c r="K56">
        <v>1</v>
      </c>
      <c r="L56">
        <f t="shared" si="1"/>
        <v>-0.19316755988566803</v>
      </c>
      <c r="M56">
        <f t="shared" si="2"/>
        <v>0.82434383560734759</v>
      </c>
      <c r="N56">
        <f t="shared" si="3"/>
        <v>0.45185771427397231</v>
      </c>
      <c r="O56">
        <f t="shared" si="4"/>
        <v>-0.79438794013639302</v>
      </c>
      <c r="V56">
        <f t="shared" si="5"/>
        <v>0.45185771427397231</v>
      </c>
      <c r="W56">
        <f t="shared" si="6"/>
        <v>0</v>
      </c>
      <c r="X56">
        <f t="shared" si="7"/>
        <v>0</v>
      </c>
      <c r="Y56" t="e">
        <f t="shared" si="8"/>
        <v>#N/A</v>
      </c>
      <c r="Z56">
        <f t="shared" si="9"/>
        <v>0.45185771427397231</v>
      </c>
      <c r="AA56">
        <f t="shared" si="10"/>
        <v>2</v>
      </c>
      <c r="AB56" t="e">
        <f t="shared" si="11"/>
        <v>#N/A</v>
      </c>
    </row>
    <row r="57" spans="1:28" x14ac:dyDescent="0.25">
      <c r="A57">
        <v>0</v>
      </c>
      <c r="B57">
        <v>0.48899999999999999</v>
      </c>
      <c r="C57">
        <v>100</v>
      </c>
      <c r="D57">
        <v>3.875</v>
      </c>
      <c r="E57">
        <v>4</v>
      </c>
      <c r="F57">
        <v>277</v>
      </c>
      <c r="G57">
        <v>18.600000000000001</v>
      </c>
      <c r="H57">
        <v>396.9</v>
      </c>
      <c r="I57">
        <v>23.09</v>
      </c>
      <c r="J57">
        <v>20</v>
      </c>
      <c r="K57">
        <v>1</v>
      </c>
      <c r="L57">
        <f t="shared" si="1"/>
        <v>0.70132771113386871</v>
      </c>
      <c r="M57">
        <f t="shared" si="2"/>
        <v>2.0164281650854465</v>
      </c>
      <c r="N57">
        <f t="shared" si="3"/>
        <v>0.66848207705563811</v>
      </c>
      <c r="O57">
        <f t="shared" si="4"/>
        <v>-0.40274569348670525</v>
      </c>
      <c r="V57">
        <f t="shared" si="5"/>
        <v>0.66848207705563811</v>
      </c>
      <c r="W57">
        <f t="shared" si="6"/>
        <v>1</v>
      </c>
      <c r="X57">
        <f t="shared" si="7"/>
        <v>1</v>
      </c>
      <c r="Y57">
        <f t="shared" si="8"/>
        <v>0.66848207705563811</v>
      </c>
      <c r="Z57" t="e">
        <f t="shared" si="9"/>
        <v>#N/A</v>
      </c>
      <c r="AA57" t="e">
        <f t="shared" si="10"/>
        <v>#N/A</v>
      </c>
      <c r="AB57">
        <f t="shared" si="11"/>
        <v>1</v>
      </c>
    </row>
    <row r="58" spans="1:28" x14ac:dyDescent="0.25">
      <c r="A58">
        <v>20</v>
      </c>
      <c r="B58">
        <v>0.44290000000000002</v>
      </c>
      <c r="C58">
        <v>64.5</v>
      </c>
      <c r="D58">
        <v>4.6947000000000001</v>
      </c>
      <c r="E58">
        <v>5</v>
      </c>
      <c r="F58">
        <v>216</v>
      </c>
      <c r="G58">
        <v>14.9</v>
      </c>
      <c r="H58">
        <v>387.31</v>
      </c>
      <c r="I58">
        <v>3.76</v>
      </c>
      <c r="J58">
        <v>45.4</v>
      </c>
      <c r="K58">
        <v>0</v>
      </c>
      <c r="L58">
        <f t="shared" si="1"/>
        <v>-0.47072530393028078</v>
      </c>
      <c r="M58">
        <f t="shared" si="2"/>
        <v>0.62454911603749885</v>
      </c>
      <c r="N58">
        <f t="shared" si="3"/>
        <v>0.61555541173118788</v>
      </c>
      <c r="O58">
        <f t="shared" si="4"/>
        <v>-0.48523031022674901</v>
      </c>
      <c r="V58">
        <f t="shared" si="5"/>
        <v>0.38444458826881212</v>
      </c>
      <c r="W58">
        <f t="shared" si="6"/>
        <v>0</v>
      </c>
      <c r="X58">
        <f t="shared" si="7"/>
        <v>1</v>
      </c>
      <c r="Y58">
        <f t="shared" si="8"/>
        <v>0.38444458826881212</v>
      </c>
      <c r="Z58" t="e">
        <f t="shared" si="9"/>
        <v>#N/A</v>
      </c>
      <c r="AA58" t="e">
        <f t="shared" si="10"/>
        <v>#N/A</v>
      </c>
      <c r="AB58">
        <f t="shared" si="11"/>
        <v>2</v>
      </c>
    </row>
    <row r="59" spans="1:28" x14ac:dyDescent="0.25">
      <c r="A59">
        <v>20</v>
      </c>
      <c r="B59">
        <v>0.44290000000000002</v>
      </c>
      <c r="C59">
        <v>49.7</v>
      </c>
      <c r="D59">
        <v>5.2119</v>
      </c>
      <c r="E59">
        <v>5</v>
      </c>
      <c r="F59">
        <v>216</v>
      </c>
      <c r="G59">
        <v>14.9</v>
      </c>
      <c r="H59">
        <v>377.07</v>
      </c>
      <c r="I59">
        <v>3.01</v>
      </c>
      <c r="J59">
        <v>46</v>
      </c>
      <c r="K59">
        <v>0</v>
      </c>
      <c r="L59">
        <f t="shared" si="1"/>
        <v>-0.95130741812407837</v>
      </c>
      <c r="M59">
        <f t="shared" si="2"/>
        <v>0.38623572162347597</v>
      </c>
      <c r="N59">
        <f t="shared" si="3"/>
        <v>0.72137803434242775</v>
      </c>
      <c r="O59">
        <f t="shared" si="4"/>
        <v>-0.32659195962829501</v>
      </c>
      <c r="V59">
        <f t="shared" si="5"/>
        <v>0.27862196565757225</v>
      </c>
      <c r="W59">
        <f t="shared" si="6"/>
        <v>0</v>
      </c>
      <c r="X59">
        <f t="shared" si="7"/>
        <v>1</v>
      </c>
      <c r="Y59">
        <f t="shared" si="8"/>
        <v>0.27862196565757225</v>
      </c>
      <c r="Z59" t="e">
        <f t="shared" si="9"/>
        <v>#N/A</v>
      </c>
      <c r="AA59" t="e">
        <f t="shared" si="10"/>
        <v>#N/A</v>
      </c>
      <c r="AB59">
        <f t="shared" si="11"/>
        <v>2</v>
      </c>
    </row>
    <row r="60" spans="1:28" x14ac:dyDescent="0.25">
      <c r="A60">
        <v>0</v>
      </c>
      <c r="B60">
        <v>0.46899999999999997</v>
      </c>
      <c r="C60">
        <v>78.900000000000006</v>
      </c>
      <c r="D60">
        <v>4.9671000000000003</v>
      </c>
      <c r="E60">
        <v>2</v>
      </c>
      <c r="F60">
        <v>242</v>
      </c>
      <c r="G60">
        <v>17.8</v>
      </c>
      <c r="H60">
        <v>396.9</v>
      </c>
      <c r="I60">
        <v>9.14</v>
      </c>
      <c r="J60">
        <v>21.6</v>
      </c>
      <c r="K60">
        <v>0</v>
      </c>
      <c r="L60">
        <f t="shared" si="1"/>
        <v>-1.8958714027407537</v>
      </c>
      <c r="M60">
        <f t="shared" si="2"/>
        <v>0.15018740429224947</v>
      </c>
      <c r="N60">
        <f t="shared" si="3"/>
        <v>0.86942353591094568</v>
      </c>
      <c r="O60">
        <f t="shared" si="4"/>
        <v>-0.13992488935270886</v>
      </c>
      <c r="V60">
        <f t="shared" si="5"/>
        <v>0.13057646408905427</v>
      </c>
      <c r="W60">
        <f t="shared" si="6"/>
        <v>0</v>
      </c>
      <c r="X60">
        <f t="shared" si="7"/>
        <v>1</v>
      </c>
      <c r="Y60">
        <f t="shared" si="8"/>
        <v>0.13057646408905427</v>
      </c>
      <c r="Z60" t="e">
        <f t="shared" si="9"/>
        <v>#N/A</v>
      </c>
      <c r="AA60" t="e">
        <f t="shared" si="10"/>
        <v>#N/A</v>
      </c>
      <c r="AB60">
        <f t="shared" si="11"/>
        <v>2</v>
      </c>
    </row>
    <row r="61" spans="1:28" x14ac:dyDescent="0.25">
      <c r="A61">
        <v>0</v>
      </c>
      <c r="B61">
        <v>0.7</v>
      </c>
      <c r="C61">
        <v>89.5</v>
      </c>
      <c r="D61">
        <v>1.5184</v>
      </c>
      <c r="E61">
        <v>24</v>
      </c>
      <c r="F61">
        <v>666</v>
      </c>
      <c r="G61">
        <v>20.2</v>
      </c>
      <c r="H61">
        <v>396.9</v>
      </c>
      <c r="I61">
        <v>31.99</v>
      </c>
      <c r="J61">
        <v>7.4</v>
      </c>
      <c r="K61">
        <v>1</v>
      </c>
      <c r="L61">
        <f t="shared" si="1"/>
        <v>9.941574740154195</v>
      </c>
      <c r="M61">
        <f t="shared" si="2"/>
        <v>20776.43602657341</v>
      </c>
      <c r="N61">
        <f t="shared" si="3"/>
        <v>0.99995187086612991</v>
      </c>
      <c r="O61">
        <f t="shared" si="4"/>
        <v>-4.8130292114016754E-5</v>
      </c>
      <c r="V61">
        <f t="shared" si="5"/>
        <v>0.99995187086612991</v>
      </c>
      <c r="W61">
        <f t="shared" si="6"/>
        <v>1</v>
      </c>
      <c r="X61">
        <f t="shared" si="7"/>
        <v>1</v>
      </c>
      <c r="Y61">
        <f t="shared" si="8"/>
        <v>0.99995187086612991</v>
      </c>
      <c r="Z61" t="e">
        <f t="shared" si="9"/>
        <v>#N/A</v>
      </c>
      <c r="AA61" t="e">
        <f t="shared" si="10"/>
        <v>#N/A</v>
      </c>
      <c r="AB61">
        <f t="shared" si="11"/>
        <v>1</v>
      </c>
    </row>
    <row r="62" spans="1:28" x14ac:dyDescent="0.25">
      <c r="A62">
        <v>0</v>
      </c>
      <c r="B62">
        <v>0.60499999999999998</v>
      </c>
      <c r="C62">
        <v>79.2</v>
      </c>
      <c r="D62">
        <v>2.4258999999999999</v>
      </c>
      <c r="E62">
        <v>5</v>
      </c>
      <c r="F62">
        <v>403</v>
      </c>
      <c r="G62">
        <v>14.7</v>
      </c>
      <c r="H62">
        <v>227.61</v>
      </c>
      <c r="I62">
        <v>12.14</v>
      </c>
      <c r="J62">
        <v>23.8</v>
      </c>
      <c r="K62">
        <v>1</v>
      </c>
      <c r="L62">
        <f t="shared" si="1"/>
        <v>2.6587301920850139</v>
      </c>
      <c r="M62">
        <f t="shared" si="2"/>
        <v>14.278147078503277</v>
      </c>
      <c r="N62">
        <f t="shared" si="3"/>
        <v>0.93454703670139261</v>
      </c>
      <c r="O62">
        <f t="shared" si="4"/>
        <v>-6.7693319804368351E-2</v>
      </c>
      <c r="V62">
        <f t="shared" si="5"/>
        <v>0.93454703670139261</v>
      </c>
      <c r="W62">
        <f t="shared" si="6"/>
        <v>1</v>
      </c>
      <c r="X62">
        <f t="shared" si="7"/>
        <v>1</v>
      </c>
      <c r="Y62">
        <f t="shared" si="8"/>
        <v>0.93454703670139261</v>
      </c>
      <c r="Z62" t="e">
        <f t="shared" si="9"/>
        <v>#N/A</v>
      </c>
      <c r="AA62" t="e">
        <f t="shared" si="10"/>
        <v>#N/A</v>
      </c>
      <c r="AB62">
        <f t="shared" si="11"/>
        <v>1</v>
      </c>
    </row>
    <row r="63" spans="1:28" x14ac:dyDescent="0.25">
      <c r="A63">
        <v>0</v>
      </c>
      <c r="B63">
        <v>0.54400000000000004</v>
      </c>
      <c r="C63">
        <v>37.799999999999997</v>
      </c>
      <c r="D63">
        <v>2.5194000000000001</v>
      </c>
      <c r="E63">
        <v>4</v>
      </c>
      <c r="F63">
        <v>304</v>
      </c>
      <c r="G63">
        <v>18.399999999999999</v>
      </c>
      <c r="H63">
        <v>350.45</v>
      </c>
      <c r="I63">
        <v>12.64</v>
      </c>
      <c r="J63">
        <v>16.100000000000001</v>
      </c>
      <c r="K63">
        <v>1</v>
      </c>
      <c r="L63">
        <f t="shared" si="1"/>
        <v>-1.7518922784292978</v>
      </c>
      <c r="M63">
        <f t="shared" si="2"/>
        <v>0.17344542568724575</v>
      </c>
      <c r="N63">
        <f t="shared" si="3"/>
        <v>0.14780868533844671</v>
      </c>
      <c r="O63">
        <f t="shared" si="4"/>
        <v>-1.9118365080643582</v>
      </c>
      <c r="V63">
        <f t="shared" si="5"/>
        <v>0.14780868533844671</v>
      </c>
      <c r="W63">
        <f t="shared" si="6"/>
        <v>0</v>
      </c>
      <c r="X63">
        <f t="shared" si="7"/>
        <v>0</v>
      </c>
      <c r="Y63" t="e">
        <f t="shared" si="8"/>
        <v>#N/A</v>
      </c>
      <c r="Z63">
        <f t="shared" si="9"/>
        <v>0.14780868533844671</v>
      </c>
      <c r="AA63">
        <f t="shared" si="10"/>
        <v>2</v>
      </c>
      <c r="AB63" t="e">
        <f t="shared" si="11"/>
        <v>#N/A</v>
      </c>
    </row>
    <row r="64" spans="1:28" x14ac:dyDescent="0.25">
      <c r="A64">
        <v>0</v>
      </c>
      <c r="B64">
        <v>0.74</v>
      </c>
      <c r="C64">
        <v>94.8</v>
      </c>
      <c r="D64">
        <v>1.9879</v>
      </c>
      <c r="E64">
        <v>24</v>
      </c>
      <c r="F64">
        <v>666</v>
      </c>
      <c r="G64">
        <v>20.2</v>
      </c>
      <c r="H64">
        <v>43.06</v>
      </c>
      <c r="I64">
        <v>23.98</v>
      </c>
      <c r="J64">
        <v>11.8</v>
      </c>
      <c r="K64">
        <v>1</v>
      </c>
      <c r="L64">
        <f t="shared" si="1"/>
        <v>15.572703038822869</v>
      </c>
      <c r="M64">
        <f t="shared" si="2"/>
        <v>5796141.7510286747</v>
      </c>
      <c r="N64">
        <f t="shared" si="3"/>
        <v>0.99999982747146798</v>
      </c>
      <c r="O64">
        <f t="shared" si="4"/>
        <v>-1.7252854689948492E-7</v>
      </c>
      <c r="V64">
        <f t="shared" si="5"/>
        <v>0.99999982747146798</v>
      </c>
      <c r="W64">
        <f t="shared" si="6"/>
        <v>1</v>
      </c>
      <c r="X64">
        <f t="shared" si="7"/>
        <v>1</v>
      </c>
      <c r="Y64">
        <f t="shared" si="8"/>
        <v>0.99999982747146798</v>
      </c>
      <c r="Z64" t="e">
        <f t="shared" si="9"/>
        <v>#N/A</v>
      </c>
      <c r="AA64" t="e">
        <f t="shared" si="10"/>
        <v>#N/A</v>
      </c>
      <c r="AB64">
        <f t="shared" si="11"/>
        <v>1</v>
      </c>
    </row>
    <row r="65" spans="1:28" x14ac:dyDescent="0.25">
      <c r="A65">
        <v>45</v>
      </c>
      <c r="B65">
        <v>0.437</v>
      </c>
      <c r="C65">
        <v>41.1</v>
      </c>
      <c r="D65">
        <v>3.7886000000000002</v>
      </c>
      <c r="E65">
        <v>5</v>
      </c>
      <c r="F65">
        <v>398</v>
      </c>
      <c r="G65">
        <v>15.2</v>
      </c>
      <c r="H65">
        <v>393.87</v>
      </c>
      <c r="I65">
        <v>6.68</v>
      </c>
      <c r="J65">
        <v>32</v>
      </c>
      <c r="K65">
        <v>0</v>
      </c>
      <c r="L65">
        <f t="shared" si="1"/>
        <v>-3.8825602171887508</v>
      </c>
      <c r="M65">
        <f t="shared" si="2"/>
        <v>2.0598022206505182E-2</v>
      </c>
      <c r="N65">
        <f t="shared" si="3"/>
        <v>0.97981769339316094</v>
      </c>
      <c r="O65">
        <f t="shared" si="4"/>
        <v>-2.0388751772551655E-2</v>
      </c>
      <c r="V65">
        <f t="shared" si="5"/>
        <v>2.0182306606839014E-2</v>
      </c>
      <c r="W65">
        <f t="shared" si="6"/>
        <v>0</v>
      </c>
      <c r="X65">
        <f t="shared" si="7"/>
        <v>1</v>
      </c>
      <c r="Y65">
        <f t="shared" si="8"/>
        <v>2.0182306606839014E-2</v>
      </c>
      <c r="Z65" t="e">
        <f t="shared" si="9"/>
        <v>#N/A</v>
      </c>
      <c r="AA65" t="e">
        <f t="shared" si="10"/>
        <v>#N/A</v>
      </c>
      <c r="AB65">
        <f t="shared" si="11"/>
        <v>2</v>
      </c>
    </row>
    <row r="66" spans="1:28" x14ac:dyDescent="0.25">
      <c r="A66">
        <v>35</v>
      </c>
      <c r="B66">
        <v>0.43790000000000001</v>
      </c>
      <c r="C66">
        <v>28.4</v>
      </c>
      <c r="D66">
        <v>6.6406999999999998</v>
      </c>
      <c r="E66">
        <v>1</v>
      </c>
      <c r="F66">
        <v>304</v>
      </c>
      <c r="G66">
        <v>16.899999999999999</v>
      </c>
      <c r="H66">
        <v>394.02</v>
      </c>
      <c r="I66">
        <v>12.43</v>
      </c>
      <c r="J66">
        <v>17.100000000000001</v>
      </c>
      <c r="K66">
        <v>0</v>
      </c>
      <c r="L66">
        <f t="shared" si="1"/>
        <v>-6.6736261788462672</v>
      </c>
      <c r="M66">
        <f t="shared" si="2"/>
        <v>1.2638076394143496E-3</v>
      </c>
      <c r="N66">
        <f t="shared" si="3"/>
        <v>0.99873778755431708</v>
      </c>
      <c r="O66">
        <f t="shared" si="4"/>
        <v>-1.2630097067577854E-3</v>
      </c>
      <c r="V66">
        <f t="shared" si="5"/>
        <v>1.2622124456829317E-3</v>
      </c>
      <c r="W66">
        <f t="shared" si="6"/>
        <v>0</v>
      </c>
      <c r="X66">
        <f t="shared" si="7"/>
        <v>1</v>
      </c>
      <c r="Y66">
        <f t="shared" si="8"/>
        <v>1.2622124456829317E-3</v>
      </c>
      <c r="Z66" t="e">
        <f t="shared" si="9"/>
        <v>#N/A</v>
      </c>
      <c r="AA66" t="e">
        <f t="shared" si="10"/>
        <v>#N/A</v>
      </c>
      <c r="AB66">
        <f t="shared" si="11"/>
        <v>2</v>
      </c>
    </row>
    <row r="67" spans="1:28" x14ac:dyDescent="0.25">
      <c r="A67">
        <v>0</v>
      </c>
      <c r="B67">
        <v>0.53800000000000003</v>
      </c>
      <c r="C67">
        <v>61.8</v>
      </c>
      <c r="D67">
        <v>4.7074999999999996</v>
      </c>
      <c r="E67">
        <v>4</v>
      </c>
      <c r="F67">
        <v>307</v>
      </c>
      <c r="G67">
        <v>21</v>
      </c>
      <c r="H67">
        <v>396.9</v>
      </c>
      <c r="I67">
        <v>8.26</v>
      </c>
      <c r="J67">
        <v>20.399999999999999</v>
      </c>
      <c r="K67">
        <v>1</v>
      </c>
      <c r="L67">
        <f t="shared" ref="L67:L130" si="12">$R$2 + A67*$R$3 + B67*$R$4 + C67*$R$5 + D67*$R$6 + E67*$R$7 + F67*$R$8 + G67*$R$9 + H67*$R$10 + I67*$R$11 + J67*$R$12</f>
        <v>-1.834977445359852</v>
      </c>
      <c r="M67">
        <f t="shared" ref="M67:M130" si="13">EXP(L67)</f>
        <v>0.15961710183381211</v>
      </c>
      <c r="N67">
        <f t="shared" ref="N67:N130" si="14" xml:space="preserve"> IF(K67=1,M67/(1+M67),1 - (M67/(1+M67)))</f>
        <v>0.13764638481218885</v>
      </c>
      <c r="O67">
        <f t="shared" ref="O67:O130" si="15">LN(N67)</f>
        <v>-1.98306731136218</v>
      </c>
      <c r="V67">
        <f t="shared" ref="V67:V130" si="16" xml:space="preserve"> M67 / (1 + M67)</f>
        <v>0.13764638481218885</v>
      </c>
      <c r="W67">
        <f t="shared" ref="W67:W130" si="17">IF(V67&gt;=0.5,1,0)</f>
        <v>0</v>
      </c>
      <c r="X67">
        <f t="shared" ref="X67:X130" si="18">IF(W67=K67,1,0)</f>
        <v>0</v>
      </c>
      <c r="Y67" t="e">
        <f t="shared" ref="Y67:Y130" si="19">IF(X67=1,V67,NA())</f>
        <v>#N/A</v>
      </c>
      <c r="Z67">
        <f t="shared" ref="Z67:Z130" si="20">IF(X67=0,V67,NA())</f>
        <v>0.13764638481218885</v>
      </c>
      <c r="AA67">
        <f t="shared" ref="AA67:AA130" si="21">IF(X67=0,IF(W67=1,1,2),NA())</f>
        <v>2</v>
      </c>
      <c r="AB67" t="e">
        <f t="shared" ref="AB67:AB130" si="22">IF(X67=1,IF(W67=1,1,2),NA())</f>
        <v>#N/A</v>
      </c>
    </row>
    <row r="68" spans="1:28" x14ac:dyDescent="0.25">
      <c r="A68">
        <v>0</v>
      </c>
      <c r="B68">
        <v>0.60899999999999999</v>
      </c>
      <c r="C68">
        <v>98.3</v>
      </c>
      <c r="D68">
        <v>1.7554000000000001</v>
      </c>
      <c r="E68">
        <v>4</v>
      </c>
      <c r="F68">
        <v>711</v>
      </c>
      <c r="G68">
        <v>20.100000000000001</v>
      </c>
      <c r="H68">
        <v>344.05</v>
      </c>
      <c r="I68">
        <v>23.97</v>
      </c>
      <c r="J68">
        <v>7</v>
      </c>
      <c r="K68">
        <v>0</v>
      </c>
      <c r="L68">
        <f t="shared" si="12"/>
        <v>-0.19834730484944613</v>
      </c>
      <c r="M68">
        <f t="shared" si="13"/>
        <v>0.82008498418054543</v>
      </c>
      <c r="N68">
        <f t="shared" si="14"/>
        <v>0.54942489427230168</v>
      </c>
      <c r="O68">
        <f t="shared" si="15"/>
        <v>-0.59888319460324013</v>
      </c>
      <c r="V68">
        <f t="shared" si="16"/>
        <v>0.45057510572769832</v>
      </c>
      <c r="W68">
        <f t="shared" si="17"/>
        <v>0</v>
      </c>
      <c r="X68">
        <f t="shared" si="18"/>
        <v>1</v>
      </c>
      <c r="Y68">
        <f t="shared" si="19"/>
        <v>0.45057510572769832</v>
      </c>
      <c r="Z68" t="e">
        <f t="shared" si="20"/>
        <v>#N/A</v>
      </c>
      <c r="AA68" t="e">
        <f t="shared" si="21"/>
        <v>#N/A</v>
      </c>
      <c r="AB68">
        <f t="shared" si="22"/>
        <v>2</v>
      </c>
    </row>
    <row r="69" spans="1:28" x14ac:dyDescent="0.25">
      <c r="A69">
        <v>0</v>
      </c>
      <c r="B69">
        <v>0.71799999999999997</v>
      </c>
      <c r="C69">
        <v>100</v>
      </c>
      <c r="D69">
        <v>1.8589</v>
      </c>
      <c r="E69">
        <v>24</v>
      </c>
      <c r="F69">
        <v>666</v>
      </c>
      <c r="G69">
        <v>20.2</v>
      </c>
      <c r="H69">
        <v>318.75</v>
      </c>
      <c r="I69">
        <v>15.02</v>
      </c>
      <c r="J69">
        <v>16.7</v>
      </c>
      <c r="K69">
        <v>1</v>
      </c>
      <c r="L69">
        <f t="shared" si="12"/>
        <v>11.180887404684391</v>
      </c>
      <c r="M69">
        <f t="shared" si="13"/>
        <v>71746.001560151504</v>
      </c>
      <c r="N69">
        <f t="shared" si="14"/>
        <v>0.99998606213530528</v>
      </c>
      <c r="O69">
        <f t="shared" si="15"/>
        <v>-1.3937961827662809E-5</v>
      </c>
      <c r="V69">
        <f t="shared" si="16"/>
        <v>0.99998606213530528</v>
      </c>
      <c r="W69">
        <f t="shared" si="17"/>
        <v>1</v>
      </c>
      <c r="X69">
        <f t="shared" si="18"/>
        <v>1</v>
      </c>
      <c r="Y69">
        <f t="shared" si="19"/>
        <v>0.99998606213530528</v>
      </c>
      <c r="Z69" t="e">
        <f t="shared" si="20"/>
        <v>#N/A</v>
      </c>
      <c r="AA69" t="e">
        <f t="shared" si="21"/>
        <v>#N/A</v>
      </c>
      <c r="AB69">
        <f t="shared" si="22"/>
        <v>1</v>
      </c>
    </row>
    <row r="70" spans="1:28" x14ac:dyDescent="0.25">
      <c r="A70">
        <v>0</v>
      </c>
      <c r="B70">
        <v>0.58499999999999996</v>
      </c>
      <c r="C70">
        <v>72.900000000000006</v>
      </c>
      <c r="D70">
        <v>2.7986</v>
      </c>
      <c r="E70">
        <v>6</v>
      </c>
      <c r="F70">
        <v>391</v>
      </c>
      <c r="G70">
        <v>19.2</v>
      </c>
      <c r="H70">
        <v>396.9</v>
      </c>
      <c r="I70">
        <v>21.14</v>
      </c>
      <c r="J70">
        <v>19.7</v>
      </c>
      <c r="K70">
        <v>1</v>
      </c>
      <c r="L70">
        <f t="shared" si="12"/>
        <v>0.3837090599079469</v>
      </c>
      <c r="M70">
        <f t="shared" si="13"/>
        <v>1.4677183614424338</v>
      </c>
      <c r="N70">
        <f t="shared" si="14"/>
        <v>0.59476737069157326</v>
      </c>
      <c r="O70">
        <f t="shared" si="15"/>
        <v>-0.51958492351423136</v>
      </c>
      <c r="V70">
        <f t="shared" si="16"/>
        <v>0.59476737069157326</v>
      </c>
      <c r="W70">
        <f t="shared" si="17"/>
        <v>1</v>
      </c>
      <c r="X70">
        <f t="shared" si="18"/>
        <v>1</v>
      </c>
      <c r="Y70">
        <f t="shared" si="19"/>
        <v>0.59476737069157326</v>
      </c>
      <c r="Z70" t="e">
        <f t="shared" si="20"/>
        <v>#N/A</v>
      </c>
      <c r="AA70" t="e">
        <f t="shared" si="21"/>
        <v>#N/A</v>
      </c>
      <c r="AB70">
        <f t="shared" si="22"/>
        <v>1</v>
      </c>
    </row>
    <row r="71" spans="1:28" x14ac:dyDescent="0.25">
      <c r="A71">
        <v>0</v>
      </c>
      <c r="B71">
        <v>0.50700000000000001</v>
      </c>
      <c r="C71">
        <v>76.5</v>
      </c>
      <c r="D71">
        <v>4.1479999999999997</v>
      </c>
      <c r="E71">
        <v>8</v>
      </c>
      <c r="F71">
        <v>307</v>
      </c>
      <c r="G71">
        <v>17.399999999999999</v>
      </c>
      <c r="H71">
        <v>388.45</v>
      </c>
      <c r="I71">
        <v>9.5399999999999991</v>
      </c>
      <c r="J71">
        <v>25.1</v>
      </c>
      <c r="K71">
        <v>1</v>
      </c>
      <c r="L71">
        <f t="shared" si="12"/>
        <v>1.5231761723261015</v>
      </c>
      <c r="M71">
        <f t="shared" si="13"/>
        <v>4.5867704571772494</v>
      </c>
      <c r="N71">
        <f t="shared" si="14"/>
        <v>0.8210057120361347</v>
      </c>
      <c r="O71">
        <f t="shared" si="15"/>
        <v>-0.19722521214083635</v>
      </c>
      <c r="V71">
        <f t="shared" si="16"/>
        <v>0.8210057120361347</v>
      </c>
      <c r="W71">
        <f t="shared" si="17"/>
        <v>1</v>
      </c>
      <c r="X71">
        <f t="shared" si="18"/>
        <v>1</v>
      </c>
      <c r="Y71">
        <f t="shared" si="19"/>
        <v>0.8210057120361347</v>
      </c>
      <c r="Z71" t="e">
        <f t="shared" si="20"/>
        <v>#N/A</v>
      </c>
      <c r="AA71" t="e">
        <f t="shared" si="21"/>
        <v>#N/A</v>
      </c>
      <c r="AB71">
        <f t="shared" si="22"/>
        <v>1</v>
      </c>
    </row>
    <row r="72" spans="1:28" x14ac:dyDescent="0.25">
      <c r="A72">
        <v>0</v>
      </c>
      <c r="B72">
        <v>0.63100000000000001</v>
      </c>
      <c r="C72">
        <v>100</v>
      </c>
      <c r="D72">
        <v>1.1691</v>
      </c>
      <c r="E72">
        <v>24</v>
      </c>
      <c r="F72">
        <v>666</v>
      </c>
      <c r="G72">
        <v>20.2</v>
      </c>
      <c r="H72">
        <v>366.15</v>
      </c>
      <c r="I72">
        <v>9.5299999999999994</v>
      </c>
      <c r="J72">
        <v>50</v>
      </c>
      <c r="K72">
        <v>1</v>
      </c>
      <c r="L72">
        <f t="shared" si="12"/>
        <v>12.216043531418684</v>
      </c>
      <c r="M72">
        <f t="shared" si="13"/>
        <v>202004.15215981289</v>
      </c>
      <c r="N72">
        <f t="shared" si="14"/>
        <v>0.99999504963121333</v>
      </c>
      <c r="O72">
        <f t="shared" si="15"/>
        <v>-4.9503810397874336E-6</v>
      </c>
      <c r="V72">
        <f t="shared" si="16"/>
        <v>0.99999504963121333</v>
      </c>
      <c r="W72">
        <f t="shared" si="17"/>
        <v>1</v>
      </c>
      <c r="X72">
        <f t="shared" si="18"/>
        <v>1</v>
      </c>
      <c r="Y72">
        <f t="shared" si="19"/>
        <v>0.99999504963121333</v>
      </c>
      <c r="Z72" t="e">
        <f t="shared" si="20"/>
        <v>#N/A</v>
      </c>
      <c r="AA72" t="e">
        <f t="shared" si="21"/>
        <v>#N/A</v>
      </c>
      <c r="AB72">
        <f t="shared" si="22"/>
        <v>1</v>
      </c>
    </row>
    <row r="73" spans="1:28" x14ac:dyDescent="0.25">
      <c r="A73">
        <v>0</v>
      </c>
      <c r="B73">
        <v>0.52</v>
      </c>
      <c r="C73">
        <v>90</v>
      </c>
      <c r="D73">
        <v>2.4209999999999998</v>
      </c>
      <c r="E73">
        <v>5</v>
      </c>
      <c r="F73">
        <v>384</v>
      </c>
      <c r="G73">
        <v>20.9</v>
      </c>
      <c r="H73">
        <v>392.69</v>
      </c>
      <c r="I73">
        <v>12.33</v>
      </c>
      <c r="J73">
        <v>20.100000000000001</v>
      </c>
      <c r="K73">
        <v>0</v>
      </c>
      <c r="L73">
        <f t="shared" si="12"/>
        <v>0.13614363537342333</v>
      </c>
      <c r="M73">
        <f t="shared" si="13"/>
        <v>1.1458464658603891</v>
      </c>
      <c r="N73">
        <f t="shared" si="14"/>
        <v>0.46601656544847181</v>
      </c>
      <c r="O73">
        <f t="shared" si="15"/>
        <v>-0.76353409731562616</v>
      </c>
      <c r="V73">
        <f t="shared" si="16"/>
        <v>0.53398343455152819</v>
      </c>
      <c r="W73">
        <f t="shared" si="17"/>
        <v>1</v>
      </c>
      <c r="X73">
        <f t="shared" si="18"/>
        <v>0</v>
      </c>
      <c r="Y73" t="e">
        <f t="shared" si="19"/>
        <v>#N/A</v>
      </c>
      <c r="Z73">
        <f t="shared" si="20"/>
        <v>0.53398343455152819</v>
      </c>
      <c r="AA73">
        <f t="shared" si="21"/>
        <v>1</v>
      </c>
      <c r="AB73" t="e">
        <f t="shared" si="22"/>
        <v>#N/A</v>
      </c>
    </row>
    <row r="74" spans="1:28" x14ac:dyDescent="0.25">
      <c r="A74">
        <v>0</v>
      </c>
      <c r="B74">
        <v>0.60499999999999998</v>
      </c>
      <c r="C74">
        <v>94.6</v>
      </c>
      <c r="D74">
        <v>2.4258999999999999</v>
      </c>
      <c r="E74">
        <v>5</v>
      </c>
      <c r="F74">
        <v>403</v>
      </c>
      <c r="G74">
        <v>14.7</v>
      </c>
      <c r="H74">
        <v>292.29000000000002</v>
      </c>
      <c r="I74">
        <v>14.43</v>
      </c>
      <c r="J74">
        <v>17.399999999999999</v>
      </c>
      <c r="K74">
        <v>1</v>
      </c>
      <c r="L74">
        <f t="shared" si="12"/>
        <v>1.9708570447378806</v>
      </c>
      <c r="M74">
        <f t="shared" si="13"/>
        <v>7.1768247131735263</v>
      </c>
      <c r="N74">
        <f t="shared" si="14"/>
        <v>0.8777031384335634</v>
      </c>
      <c r="O74">
        <f t="shared" si="15"/>
        <v>-0.13044685364297787</v>
      </c>
      <c r="V74">
        <f t="shared" si="16"/>
        <v>0.8777031384335634</v>
      </c>
      <c r="W74">
        <f t="shared" si="17"/>
        <v>1</v>
      </c>
      <c r="X74">
        <f t="shared" si="18"/>
        <v>1</v>
      </c>
      <c r="Y74">
        <f t="shared" si="19"/>
        <v>0.8777031384335634</v>
      </c>
      <c r="Z74" t="e">
        <f t="shared" si="20"/>
        <v>#N/A</v>
      </c>
      <c r="AA74" t="e">
        <f t="shared" si="21"/>
        <v>#N/A</v>
      </c>
      <c r="AB74">
        <f t="shared" si="22"/>
        <v>1</v>
      </c>
    </row>
    <row r="75" spans="1:28" x14ac:dyDescent="0.25">
      <c r="A75">
        <v>0</v>
      </c>
      <c r="B75">
        <v>0.55000000000000004</v>
      </c>
      <c r="C75">
        <v>85.1</v>
      </c>
      <c r="D75">
        <v>3.4211</v>
      </c>
      <c r="E75">
        <v>5</v>
      </c>
      <c r="F75">
        <v>276</v>
      </c>
      <c r="G75">
        <v>16.399999999999999</v>
      </c>
      <c r="H75">
        <v>392.78</v>
      </c>
      <c r="I75">
        <v>9.69</v>
      </c>
      <c r="J75">
        <v>28.7</v>
      </c>
      <c r="K75">
        <v>0</v>
      </c>
      <c r="L75">
        <f t="shared" si="12"/>
        <v>0.59623105948711053</v>
      </c>
      <c r="M75">
        <f t="shared" si="13"/>
        <v>1.815264268300266</v>
      </c>
      <c r="N75">
        <f t="shared" si="14"/>
        <v>0.35520644056756934</v>
      </c>
      <c r="O75">
        <f t="shared" si="15"/>
        <v>-1.0350561357999917</v>
      </c>
      <c r="V75">
        <f t="shared" si="16"/>
        <v>0.64479355943243066</v>
      </c>
      <c r="W75">
        <f t="shared" si="17"/>
        <v>1</v>
      </c>
      <c r="X75">
        <f t="shared" si="18"/>
        <v>0</v>
      </c>
      <c r="Y75" t="e">
        <f t="shared" si="19"/>
        <v>#N/A</v>
      </c>
      <c r="Z75">
        <f t="shared" si="20"/>
        <v>0.64479355943243066</v>
      </c>
      <c r="AA75">
        <f t="shared" si="21"/>
        <v>1</v>
      </c>
      <c r="AB75" t="e">
        <f t="shared" si="22"/>
        <v>#N/A</v>
      </c>
    </row>
    <row r="76" spans="1:28" x14ac:dyDescent="0.25">
      <c r="A76">
        <v>0</v>
      </c>
      <c r="B76">
        <v>0.61399999999999999</v>
      </c>
      <c r="C76">
        <v>97.3</v>
      </c>
      <c r="D76">
        <v>2.1006999999999998</v>
      </c>
      <c r="E76">
        <v>24</v>
      </c>
      <c r="F76">
        <v>666</v>
      </c>
      <c r="G76">
        <v>20.2</v>
      </c>
      <c r="H76">
        <v>349.48</v>
      </c>
      <c r="I76">
        <v>24.91</v>
      </c>
      <c r="J76">
        <v>12</v>
      </c>
      <c r="K76">
        <v>1</v>
      </c>
      <c r="L76">
        <f t="shared" si="12"/>
        <v>10.824784334998593</v>
      </c>
      <c r="M76">
        <f t="shared" si="13"/>
        <v>50250.93008974041</v>
      </c>
      <c r="N76">
        <f t="shared" si="14"/>
        <v>0.99998010026683126</v>
      </c>
      <c r="O76">
        <f t="shared" si="15"/>
        <v>-1.9899931171054726E-5</v>
      </c>
      <c r="V76">
        <f t="shared" si="16"/>
        <v>0.99998010026683126</v>
      </c>
      <c r="W76">
        <f t="shared" si="17"/>
        <v>1</v>
      </c>
      <c r="X76">
        <f t="shared" si="18"/>
        <v>1</v>
      </c>
      <c r="Y76">
        <f t="shared" si="19"/>
        <v>0.99998010026683126</v>
      </c>
      <c r="Z76" t="e">
        <f t="shared" si="20"/>
        <v>#N/A</v>
      </c>
      <c r="AA76" t="e">
        <f t="shared" si="21"/>
        <v>#N/A</v>
      </c>
      <c r="AB76">
        <f t="shared" si="22"/>
        <v>1</v>
      </c>
    </row>
    <row r="77" spans="1:28" x14ac:dyDescent="0.25">
      <c r="A77">
        <v>0</v>
      </c>
      <c r="B77">
        <v>0.41299999999999998</v>
      </c>
      <c r="C77">
        <v>6.2</v>
      </c>
      <c r="D77">
        <v>5.2873000000000001</v>
      </c>
      <c r="E77">
        <v>4</v>
      </c>
      <c r="F77">
        <v>305</v>
      </c>
      <c r="G77">
        <v>19.2</v>
      </c>
      <c r="H77">
        <v>377.17</v>
      </c>
      <c r="I77">
        <v>7.54</v>
      </c>
      <c r="J77">
        <v>23.4</v>
      </c>
      <c r="K77">
        <v>0</v>
      </c>
      <c r="L77">
        <f t="shared" si="12"/>
        <v>-3.5863059633989325</v>
      </c>
      <c r="M77">
        <f t="shared" si="13"/>
        <v>2.7700468200157397E-2</v>
      </c>
      <c r="N77">
        <f t="shared" si="14"/>
        <v>0.97304616563163582</v>
      </c>
      <c r="O77">
        <f t="shared" si="15"/>
        <v>-2.7323751229362002E-2</v>
      </c>
      <c r="V77">
        <f t="shared" si="16"/>
        <v>2.6953834368364214E-2</v>
      </c>
      <c r="W77">
        <f t="shared" si="17"/>
        <v>0</v>
      </c>
      <c r="X77">
        <f t="shared" si="18"/>
        <v>1</v>
      </c>
      <c r="Y77">
        <f t="shared" si="19"/>
        <v>2.6953834368364214E-2</v>
      </c>
      <c r="Z77" t="e">
        <f t="shared" si="20"/>
        <v>#N/A</v>
      </c>
      <c r="AA77" t="e">
        <f t="shared" si="21"/>
        <v>#N/A</v>
      </c>
      <c r="AB77">
        <f t="shared" si="22"/>
        <v>2</v>
      </c>
    </row>
    <row r="78" spans="1:28" x14ac:dyDescent="0.25">
      <c r="A78">
        <v>0</v>
      </c>
      <c r="B78">
        <v>0.871</v>
      </c>
      <c r="C78">
        <v>94.9</v>
      </c>
      <c r="D78">
        <v>1.5257000000000001</v>
      </c>
      <c r="E78">
        <v>5</v>
      </c>
      <c r="F78">
        <v>403</v>
      </c>
      <c r="G78">
        <v>14.7</v>
      </c>
      <c r="H78">
        <v>351.85</v>
      </c>
      <c r="I78">
        <v>21.45</v>
      </c>
      <c r="J78">
        <v>15.4</v>
      </c>
      <c r="K78">
        <v>1</v>
      </c>
      <c r="L78">
        <f t="shared" si="12"/>
        <v>1.4059083934406722</v>
      </c>
      <c r="M78">
        <f t="shared" si="13"/>
        <v>4.0792306050546667</v>
      </c>
      <c r="N78">
        <f t="shared" si="14"/>
        <v>0.80311978766925129</v>
      </c>
      <c r="O78">
        <f t="shared" si="15"/>
        <v>-0.2192514009812456</v>
      </c>
      <c r="V78">
        <f t="shared" si="16"/>
        <v>0.80311978766925129</v>
      </c>
      <c r="W78">
        <f t="shared" si="17"/>
        <v>1</v>
      </c>
      <c r="X78">
        <f t="shared" si="18"/>
        <v>1</v>
      </c>
      <c r="Y78">
        <f t="shared" si="19"/>
        <v>0.80311978766925129</v>
      </c>
      <c r="Z78" t="e">
        <f t="shared" si="20"/>
        <v>#N/A</v>
      </c>
      <c r="AA78" t="e">
        <f t="shared" si="21"/>
        <v>#N/A</v>
      </c>
      <c r="AB78">
        <f t="shared" si="22"/>
        <v>1</v>
      </c>
    </row>
    <row r="79" spans="1:28" x14ac:dyDescent="0.25">
      <c r="A79">
        <v>0</v>
      </c>
      <c r="B79">
        <v>0.55000000000000004</v>
      </c>
      <c r="C79">
        <v>56</v>
      </c>
      <c r="D79">
        <v>3.1120999999999999</v>
      </c>
      <c r="E79">
        <v>5</v>
      </c>
      <c r="F79">
        <v>276</v>
      </c>
      <c r="G79">
        <v>16.399999999999999</v>
      </c>
      <c r="H79">
        <v>392.8</v>
      </c>
      <c r="I79">
        <v>13.51</v>
      </c>
      <c r="J79">
        <v>23.3</v>
      </c>
      <c r="K79">
        <v>0</v>
      </c>
      <c r="L79">
        <f t="shared" si="12"/>
        <v>-0.63211094338396512</v>
      </c>
      <c r="M79">
        <f t="shared" si="13"/>
        <v>0.53146871567003506</v>
      </c>
      <c r="N79">
        <f t="shared" si="14"/>
        <v>0.65296795799220009</v>
      </c>
      <c r="O79">
        <f t="shared" si="15"/>
        <v>-0.42622721983428036</v>
      </c>
      <c r="V79">
        <f t="shared" si="16"/>
        <v>0.34703204200779997</v>
      </c>
      <c r="W79">
        <f t="shared" si="17"/>
        <v>0</v>
      </c>
      <c r="X79">
        <f t="shared" si="18"/>
        <v>1</v>
      </c>
      <c r="Y79">
        <f t="shared" si="19"/>
        <v>0.34703204200779997</v>
      </c>
      <c r="Z79" t="e">
        <f t="shared" si="20"/>
        <v>#N/A</v>
      </c>
      <c r="AA79" t="e">
        <f t="shared" si="21"/>
        <v>#N/A</v>
      </c>
      <c r="AB79">
        <f t="shared" si="22"/>
        <v>2</v>
      </c>
    </row>
    <row r="80" spans="1:28" x14ac:dyDescent="0.25">
      <c r="A80">
        <v>0</v>
      </c>
      <c r="B80">
        <v>0.45800000000000002</v>
      </c>
      <c r="C80">
        <v>45.8</v>
      </c>
      <c r="D80">
        <v>6.0621999999999998</v>
      </c>
      <c r="E80">
        <v>3</v>
      </c>
      <c r="F80">
        <v>222</v>
      </c>
      <c r="G80">
        <v>18.7</v>
      </c>
      <c r="H80">
        <v>394.63</v>
      </c>
      <c r="I80">
        <v>2.94</v>
      </c>
      <c r="J80">
        <v>33.4</v>
      </c>
      <c r="K80">
        <v>0</v>
      </c>
      <c r="L80">
        <f t="shared" si="12"/>
        <v>-2.3440621257553329</v>
      </c>
      <c r="M80">
        <f t="shared" si="13"/>
        <v>9.5937136919969357E-2</v>
      </c>
      <c r="N80">
        <f t="shared" si="14"/>
        <v>0.9124610949952916</v>
      </c>
      <c r="O80">
        <f t="shared" si="15"/>
        <v>-9.1609830056012684E-2</v>
      </c>
      <c r="V80">
        <f t="shared" si="16"/>
        <v>8.7538905004708456E-2</v>
      </c>
      <c r="W80">
        <f t="shared" si="17"/>
        <v>0</v>
      </c>
      <c r="X80">
        <f t="shared" si="18"/>
        <v>1</v>
      </c>
      <c r="Y80">
        <f t="shared" si="19"/>
        <v>8.7538905004708456E-2</v>
      </c>
      <c r="Z80" t="e">
        <f t="shared" si="20"/>
        <v>#N/A</v>
      </c>
      <c r="AA80" t="e">
        <f t="shared" si="21"/>
        <v>#N/A</v>
      </c>
      <c r="AB80">
        <f t="shared" si="22"/>
        <v>2</v>
      </c>
    </row>
    <row r="81" spans="1:28" x14ac:dyDescent="0.25">
      <c r="A81">
        <v>0</v>
      </c>
      <c r="B81">
        <v>0.49299999999999999</v>
      </c>
      <c r="C81">
        <v>54.3</v>
      </c>
      <c r="D81">
        <v>4.5404</v>
      </c>
      <c r="E81">
        <v>5</v>
      </c>
      <c r="F81">
        <v>287</v>
      </c>
      <c r="G81">
        <v>19.600000000000001</v>
      </c>
      <c r="H81">
        <v>396.9</v>
      </c>
      <c r="I81">
        <v>6.87</v>
      </c>
      <c r="J81">
        <v>23.1</v>
      </c>
      <c r="K81">
        <v>0</v>
      </c>
      <c r="L81">
        <f t="shared" si="12"/>
        <v>-1.4070228037517147</v>
      </c>
      <c r="M81">
        <f t="shared" si="13"/>
        <v>0.2448712287007711</v>
      </c>
      <c r="N81">
        <f t="shared" si="14"/>
        <v>0.80329593691683698</v>
      </c>
      <c r="O81">
        <f t="shared" si="15"/>
        <v>-0.21903209380490796</v>
      </c>
      <c r="V81">
        <f t="shared" si="16"/>
        <v>0.19670406308316299</v>
      </c>
      <c r="W81">
        <f t="shared" si="17"/>
        <v>0</v>
      </c>
      <c r="X81">
        <f t="shared" si="18"/>
        <v>1</v>
      </c>
      <c r="Y81">
        <f t="shared" si="19"/>
        <v>0.19670406308316299</v>
      </c>
      <c r="Z81" t="e">
        <f t="shared" si="20"/>
        <v>#N/A</v>
      </c>
      <c r="AA81" t="e">
        <f t="shared" si="21"/>
        <v>#N/A</v>
      </c>
      <c r="AB81">
        <f t="shared" si="22"/>
        <v>2</v>
      </c>
    </row>
    <row r="82" spans="1:28" x14ac:dyDescent="0.25">
      <c r="A82">
        <v>0</v>
      </c>
      <c r="B82">
        <v>0.54700000000000004</v>
      </c>
      <c r="C82">
        <v>92.9</v>
      </c>
      <c r="D82">
        <v>2.3534000000000002</v>
      </c>
      <c r="E82">
        <v>6</v>
      </c>
      <c r="F82">
        <v>432</v>
      </c>
      <c r="G82">
        <v>17.8</v>
      </c>
      <c r="H82">
        <v>394.95</v>
      </c>
      <c r="I82">
        <v>16.21</v>
      </c>
      <c r="J82">
        <v>18.8</v>
      </c>
      <c r="K82">
        <v>0</v>
      </c>
      <c r="L82">
        <f t="shared" si="12"/>
        <v>0.84371623477127278</v>
      </c>
      <c r="M82">
        <f t="shared" si="13"/>
        <v>2.3249911550936151</v>
      </c>
      <c r="N82">
        <f t="shared" si="14"/>
        <v>0.30075267973813458</v>
      </c>
      <c r="O82">
        <f t="shared" si="15"/>
        <v>-1.2014670139820582</v>
      </c>
      <c r="V82">
        <f t="shared" si="16"/>
        <v>0.69924732026186542</v>
      </c>
      <c r="W82">
        <f t="shared" si="17"/>
        <v>1</v>
      </c>
      <c r="X82">
        <f t="shared" si="18"/>
        <v>0</v>
      </c>
      <c r="Y82" t="e">
        <f t="shared" si="19"/>
        <v>#N/A</v>
      </c>
      <c r="Z82">
        <f t="shared" si="20"/>
        <v>0.69924732026186542</v>
      </c>
      <c r="AA82">
        <f t="shared" si="21"/>
        <v>1</v>
      </c>
      <c r="AB82" t="e">
        <f t="shared" si="22"/>
        <v>#N/A</v>
      </c>
    </row>
    <row r="83" spans="1:28" x14ac:dyDescent="0.25">
      <c r="A83">
        <v>0</v>
      </c>
      <c r="B83">
        <v>0.53200000000000003</v>
      </c>
      <c r="C83">
        <v>64.7</v>
      </c>
      <c r="D83">
        <v>3.4241999999999999</v>
      </c>
      <c r="E83">
        <v>24</v>
      </c>
      <c r="F83">
        <v>666</v>
      </c>
      <c r="G83">
        <v>20.2</v>
      </c>
      <c r="H83">
        <v>396.9</v>
      </c>
      <c r="I83">
        <v>10.74</v>
      </c>
      <c r="J83">
        <v>23</v>
      </c>
      <c r="K83">
        <v>1</v>
      </c>
      <c r="L83">
        <f t="shared" si="12"/>
        <v>8.5127694921034784</v>
      </c>
      <c r="M83">
        <f t="shared" si="13"/>
        <v>4977.930354165037</v>
      </c>
      <c r="N83">
        <f t="shared" si="14"/>
        <v>0.999799153647698</v>
      </c>
      <c r="O83">
        <f t="shared" si="15"/>
        <v>-2.0086652463168527E-4</v>
      </c>
      <c r="V83">
        <f t="shared" si="16"/>
        <v>0.999799153647698</v>
      </c>
      <c r="W83">
        <f t="shared" si="17"/>
        <v>1</v>
      </c>
      <c r="X83">
        <f t="shared" si="18"/>
        <v>1</v>
      </c>
      <c r="Y83">
        <f t="shared" si="19"/>
        <v>0.999799153647698</v>
      </c>
      <c r="Z83" t="e">
        <f t="shared" si="20"/>
        <v>#N/A</v>
      </c>
      <c r="AA83" t="e">
        <f t="shared" si="21"/>
        <v>#N/A</v>
      </c>
      <c r="AB83">
        <f t="shared" si="22"/>
        <v>1</v>
      </c>
    </row>
    <row r="84" spans="1:28" x14ac:dyDescent="0.25">
      <c r="A84">
        <v>0</v>
      </c>
      <c r="B84">
        <v>0.69299999999999995</v>
      </c>
      <c r="C84">
        <v>98.8</v>
      </c>
      <c r="D84">
        <v>1.7257</v>
      </c>
      <c r="E84">
        <v>24</v>
      </c>
      <c r="F84">
        <v>666</v>
      </c>
      <c r="G84">
        <v>20.2</v>
      </c>
      <c r="H84">
        <v>391.98</v>
      </c>
      <c r="I84">
        <v>17.12</v>
      </c>
      <c r="J84">
        <v>13.1</v>
      </c>
      <c r="K84">
        <v>1</v>
      </c>
      <c r="L84">
        <f t="shared" si="12"/>
        <v>9.8758882213780854</v>
      </c>
      <c r="M84">
        <f t="shared" si="13"/>
        <v>19455.561011679354</v>
      </c>
      <c r="N84">
        <f t="shared" si="14"/>
        <v>0.99994860345569803</v>
      </c>
      <c r="O84">
        <f t="shared" si="15"/>
        <v>-5.1397865149615003E-5</v>
      </c>
      <c r="V84">
        <f t="shared" si="16"/>
        <v>0.99994860345569803</v>
      </c>
      <c r="W84">
        <f t="shared" si="17"/>
        <v>1</v>
      </c>
      <c r="X84">
        <f t="shared" si="18"/>
        <v>1</v>
      </c>
      <c r="Y84">
        <f t="shared" si="19"/>
        <v>0.99994860345569803</v>
      </c>
      <c r="Z84" t="e">
        <f t="shared" si="20"/>
        <v>#N/A</v>
      </c>
      <c r="AA84" t="e">
        <f t="shared" si="21"/>
        <v>#N/A</v>
      </c>
      <c r="AB84">
        <f t="shared" si="22"/>
        <v>1</v>
      </c>
    </row>
    <row r="85" spans="1:28" x14ac:dyDescent="0.25">
      <c r="A85">
        <v>80</v>
      </c>
      <c r="B85">
        <v>0.41099999999999998</v>
      </c>
      <c r="C85">
        <v>27.9</v>
      </c>
      <c r="D85">
        <v>5.1166999999999998</v>
      </c>
      <c r="E85">
        <v>4</v>
      </c>
      <c r="F85">
        <v>245</v>
      </c>
      <c r="G85">
        <v>19.2</v>
      </c>
      <c r="H85">
        <v>396.9</v>
      </c>
      <c r="I85">
        <v>3.33</v>
      </c>
      <c r="J85">
        <v>28.5</v>
      </c>
      <c r="K85">
        <v>0</v>
      </c>
      <c r="L85">
        <f t="shared" si="12"/>
        <v>-7.1142686204872199</v>
      </c>
      <c r="M85">
        <f t="shared" si="13"/>
        <v>8.134154091987522E-4</v>
      </c>
      <c r="N85">
        <f t="shared" si="14"/>
        <v>0.9991872456976747</v>
      </c>
      <c r="O85">
        <f t="shared" si="15"/>
        <v>-8.1308476617268524E-4</v>
      </c>
      <c r="V85">
        <f t="shared" si="16"/>
        <v>8.1275430232534819E-4</v>
      </c>
      <c r="W85">
        <f t="shared" si="17"/>
        <v>0</v>
      </c>
      <c r="X85">
        <f t="shared" si="18"/>
        <v>1</v>
      </c>
      <c r="Y85">
        <f t="shared" si="19"/>
        <v>8.1275430232534819E-4</v>
      </c>
      <c r="Z85" t="e">
        <f t="shared" si="20"/>
        <v>#N/A</v>
      </c>
      <c r="AA85" t="e">
        <f t="shared" si="21"/>
        <v>#N/A</v>
      </c>
      <c r="AB85">
        <f t="shared" si="22"/>
        <v>2</v>
      </c>
    </row>
    <row r="86" spans="1:28" x14ac:dyDescent="0.25">
      <c r="A86">
        <v>20</v>
      </c>
      <c r="B86">
        <v>0.57499999999999996</v>
      </c>
      <c r="C86">
        <v>67</v>
      </c>
      <c r="D86">
        <v>2.4216000000000002</v>
      </c>
      <c r="E86">
        <v>5</v>
      </c>
      <c r="F86">
        <v>264</v>
      </c>
      <c r="G86">
        <v>13</v>
      </c>
      <c r="H86">
        <v>384.54</v>
      </c>
      <c r="I86">
        <v>7.44</v>
      </c>
      <c r="J86">
        <v>50</v>
      </c>
      <c r="K86">
        <v>1</v>
      </c>
      <c r="L86">
        <f t="shared" si="12"/>
        <v>0.32463824799578989</v>
      </c>
      <c r="M86">
        <f t="shared" si="13"/>
        <v>1.3835300606700085</v>
      </c>
      <c r="N86">
        <f t="shared" si="14"/>
        <v>0.58045421096182825</v>
      </c>
      <c r="O86">
        <f t="shared" si="15"/>
        <v>-0.543944359574001</v>
      </c>
      <c r="V86">
        <f t="shared" si="16"/>
        <v>0.58045421096182825</v>
      </c>
      <c r="W86">
        <f t="shared" si="17"/>
        <v>1</v>
      </c>
      <c r="X86">
        <f t="shared" si="18"/>
        <v>1</v>
      </c>
      <c r="Y86">
        <f t="shared" si="19"/>
        <v>0.58045421096182825</v>
      </c>
      <c r="Z86" t="e">
        <f t="shared" si="20"/>
        <v>#N/A</v>
      </c>
      <c r="AA86" t="e">
        <f t="shared" si="21"/>
        <v>#N/A</v>
      </c>
      <c r="AB86">
        <f t="shared" si="22"/>
        <v>1</v>
      </c>
    </row>
    <row r="87" spans="1:28" x14ac:dyDescent="0.25">
      <c r="A87">
        <v>30</v>
      </c>
      <c r="B87">
        <v>0.42799999999999999</v>
      </c>
      <c r="C87">
        <v>18.5</v>
      </c>
      <c r="D87">
        <v>6.1898999999999997</v>
      </c>
      <c r="E87">
        <v>6</v>
      </c>
      <c r="F87">
        <v>300</v>
      </c>
      <c r="G87">
        <v>16.600000000000001</v>
      </c>
      <c r="H87">
        <v>379.41</v>
      </c>
      <c r="I87">
        <v>6.36</v>
      </c>
      <c r="J87">
        <v>23.7</v>
      </c>
      <c r="K87">
        <v>0</v>
      </c>
      <c r="L87">
        <f t="shared" si="12"/>
        <v>-3.7556540074125619</v>
      </c>
      <c r="M87">
        <f t="shared" si="13"/>
        <v>2.3385151544451536E-2</v>
      </c>
      <c r="N87">
        <f t="shared" si="14"/>
        <v>0.97714921746796934</v>
      </c>
      <c r="O87">
        <f t="shared" si="15"/>
        <v>-2.3115908337391352E-2</v>
      </c>
      <c r="V87">
        <f t="shared" si="16"/>
        <v>2.285078253203069E-2</v>
      </c>
      <c r="W87">
        <f t="shared" si="17"/>
        <v>0</v>
      </c>
      <c r="X87">
        <f t="shared" si="18"/>
        <v>1</v>
      </c>
      <c r="Y87">
        <f t="shared" si="19"/>
        <v>2.285078253203069E-2</v>
      </c>
      <c r="Z87" t="e">
        <f t="shared" si="20"/>
        <v>#N/A</v>
      </c>
      <c r="AA87" t="e">
        <f t="shared" si="21"/>
        <v>#N/A</v>
      </c>
      <c r="AB87">
        <f t="shared" si="22"/>
        <v>2</v>
      </c>
    </row>
    <row r="88" spans="1:28" x14ac:dyDescent="0.25">
      <c r="A88">
        <v>0</v>
      </c>
      <c r="B88">
        <v>0.60499999999999998</v>
      </c>
      <c r="C88">
        <v>97.4</v>
      </c>
      <c r="D88">
        <v>1.8773</v>
      </c>
      <c r="E88">
        <v>5</v>
      </c>
      <c r="F88">
        <v>403</v>
      </c>
      <c r="G88">
        <v>14.7</v>
      </c>
      <c r="H88">
        <v>363.43</v>
      </c>
      <c r="I88">
        <v>4.59</v>
      </c>
      <c r="J88">
        <v>41.3</v>
      </c>
      <c r="K88">
        <v>1</v>
      </c>
      <c r="L88">
        <f t="shared" si="12"/>
        <v>1.9065328655004168</v>
      </c>
      <c r="M88">
        <f t="shared" si="13"/>
        <v>6.7297154740233012</v>
      </c>
      <c r="N88">
        <f t="shared" si="14"/>
        <v>0.87062913203459713</v>
      </c>
      <c r="O88">
        <f t="shared" si="15"/>
        <v>-0.13853918840379786</v>
      </c>
      <c r="V88">
        <f t="shared" si="16"/>
        <v>0.87062913203459713</v>
      </c>
      <c r="W88">
        <f t="shared" si="17"/>
        <v>1</v>
      </c>
      <c r="X88">
        <f t="shared" si="18"/>
        <v>1</v>
      </c>
      <c r="Y88">
        <f t="shared" si="19"/>
        <v>0.87062913203459713</v>
      </c>
      <c r="Z88" t="e">
        <f t="shared" si="20"/>
        <v>#N/A</v>
      </c>
      <c r="AA88" t="e">
        <f t="shared" si="21"/>
        <v>#N/A</v>
      </c>
      <c r="AB88">
        <f t="shared" si="22"/>
        <v>1</v>
      </c>
    </row>
    <row r="89" spans="1:28" x14ac:dyDescent="0.25">
      <c r="A89">
        <v>0</v>
      </c>
      <c r="B89">
        <v>0.67100000000000004</v>
      </c>
      <c r="C89">
        <v>98.8</v>
      </c>
      <c r="D89">
        <v>1.3580000000000001</v>
      </c>
      <c r="E89">
        <v>24</v>
      </c>
      <c r="F89">
        <v>666</v>
      </c>
      <c r="G89">
        <v>20.2</v>
      </c>
      <c r="H89">
        <v>396.9</v>
      </c>
      <c r="I89">
        <v>21.24</v>
      </c>
      <c r="J89">
        <v>13.3</v>
      </c>
      <c r="K89">
        <v>1</v>
      </c>
      <c r="L89">
        <f t="shared" si="12"/>
        <v>10.079914763291102</v>
      </c>
      <c r="M89">
        <f t="shared" si="13"/>
        <v>23858.951796896374</v>
      </c>
      <c r="N89">
        <f t="shared" si="14"/>
        <v>0.99995808876696346</v>
      </c>
      <c r="O89">
        <f t="shared" si="15"/>
        <v>-4.1912111336807938E-5</v>
      </c>
      <c r="V89">
        <f t="shared" si="16"/>
        <v>0.99995808876696346</v>
      </c>
      <c r="W89">
        <f t="shared" si="17"/>
        <v>1</v>
      </c>
      <c r="X89">
        <f t="shared" si="18"/>
        <v>1</v>
      </c>
      <c r="Y89">
        <f t="shared" si="19"/>
        <v>0.99995808876696346</v>
      </c>
      <c r="Z89" t="e">
        <f t="shared" si="20"/>
        <v>#N/A</v>
      </c>
      <c r="AA89" t="e">
        <f t="shared" si="21"/>
        <v>#N/A</v>
      </c>
      <c r="AB89">
        <f t="shared" si="22"/>
        <v>1</v>
      </c>
    </row>
    <row r="90" spans="1:28" x14ac:dyDescent="0.25">
      <c r="A90">
        <v>0</v>
      </c>
      <c r="B90">
        <v>0.54700000000000004</v>
      </c>
      <c r="C90">
        <v>72.5</v>
      </c>
      <c r="D90">
        <v>2.7301000000000002</v>
      </c>
      <c r="E90">
        <v>6</v>
      </c>
      <c r="F90">
        <v>432</v>
      </c>
      <c r="G90">
        <v>17.8</v>
      </c>
      <c r="H90">
        <v>393.3</v>
      </c>
      <c r="I90">
        <v>12.04</v>
      </c>
      <c r="J90">
        <v>21.2</v>
      </c>
      <c r="K90">
        <v>0</v>
      </c>
      <c r="L90">
        <f t="shared" si="12"/>
        <v>-6.2297330986939459E-2</v>
      </c>
      <c r="M90">
        <f t="shared" si="13"/>
        <v>0.93960347202614425</v>
      </c>
      <c r="N90">
        <f t="shared" si="14"/>
        <v>0.51556929775722782</v>
      </c>
      <c r="O90">
        <f t="shared" si="15"/>
        <v>-0.66248355632074329</v>
      </c>
      <c r="V90">
        <f t="shared" si="16"/>
        <v>0.48443070224277218</v>
      </c>
      <c r="W90">
        <f t="shared" si="17"/>
        <v>0</v>
      </c>
      <c r="X90">
        <f t="shared" si="18"/>
        <v>1</v>
      </c>
      <c r="Y90">
        <f t="shared" si="19"/>
        <v>0.48443070224277218</v>
      </c>
      <c r="Z90" t="e">
        <f t="shared" si="20"/>
        <v>#N/A</v>
      </c>
      <c r="AA90" t="e">
        <f t="shared" si="21"/>
        <v>#N/A</v>
      </c>
      <c r="AB90">
        <f t="shared" si="22"/>
        <v>2</v>
      </c>
    </row>
    <row r="91" spans="1:28" x14ac:dyDescent="0.25">
      <c r="A91">
        <v>21</v>
      </c>
      <c r="B91">
        <v>0.439</v>
      </c>
      <c r="C91">
        <v>45.7</v>
      </c>
      <c r="D91">
        <v>6.8147000000000002</v>
      </c>
      <c r="E91">
        <v>4</v>
      </c>
      <c r="F91">
        <v>243</v>
      </c>
      <c r="G91">
        <v>16.8</v>
      </c>
      <c r="H91">
        <v>395.56</v>
      </c>
      <c r="I91">
        <v>13.45</v>
      </c>
      <c r="J91">
        <v>19.7</v>
      </c>
      <c r="K91">
        <v>0</v>
      </c>
      <c r="L91">
        <f t="shared" si="12"/>
        <v>-3.2958515595008535</v>
      </c>
      <c r="M91">
        <f t="shared" si="13"/>
        <v>3.7036492837460168E-2</v>
      </c>
      <c r="N91">
        <f t="shared" si="14"/>
        <v>0.96428622030829048</v>
      </c>
      <c r="O91">
        <f t="shared" si="15"/>
        <v>-3.6367119406859452E-2</v>
      </c>
      <c r="V91">
        <f t="shared" si="16"/>
        <v>3.5713779691709538E-2</v>
      </c>
      <c r="W91">
        <f t="shared" si="17"/>
        <v>0</v>
      </c>
      <c r="X91">
        <f t="shared" si="18"/>
        <v>1</v>
      </c>
      <c r="Y91">
        <f t="shared" si="19"/>
        <v>3.5713779691709538E-2</v>
      </c>
      <c r="Z91" t="e">
        <f t="shared" si="20"/>
        <v>#N/A</v>
      </c>
      <c r="AA91" t="e">
        <f t="shared" si="21"/>
        <v>#N/A</v>
      </c>
      <c r="AB91">
        <f t="shared" si="22"/>
        <v>2</v>
      </c>
    </row>
    <row r="92" spans="1:28" x14ac:dyDescent="0.25">
      <c r="A92">
        <v>25</v>
      </c>
      <c r="B92">
        <v>0.42599999999999999</v>
      </c>
      <c r="C92">
        <v>33.5</v>
      </c>
      <c r="D92">
        <v>5.4006999999999996</v>
      </c>
      <c r="E92">
        <v>4</v>
      </c>
      <c r="F92">
        <v>281</v>
      </c>
      <c r="G92">
        <v>19</v>
      </c>
      <c r="H92">
        <v>396.9</v>
      </c>
      <c r="I92">
        <v>5.29</v>
      </c>
      <c r="J92">
        <v>28</v>
      </c>
      <c r="K92">
        <v>0</v>
      </c>
      <c r="L92">
        <f t="shared" si="12"/>
        <v>-3.9655180785582695</v>
      </c>
      <c r="M92">
        <f t="shared" si="13"/>
        <v>1.8958212224490689E-2</v>
      </c>
      <c r="N92">
        <f t="shared" si="14"/>
        <v>0.98139451451782012</v>
      </c>
      <c r="O92">
        <f t="shared" si="15"/>
        <v>-1.8780744787828166E-2</v>
      </c>
      <c r="V92">
        <f t="shared" si="16"/>
        <v>1.8605485482179843E-2</v>
      </c>
      <c r="W92">
        <f t="shared" si="17"/>
        <v>0</v>
      </c>
      <c r="X92">
        <f t="shared" si="18"/>
        <v>1</v>
      </c>
      <c r="Y92">
        <f t="shared" si="19"/>
        <v>1.8605485482179843E-2</v>
      </c>
      <c r="Z92" t="e">
        <f t="shared" si="20"/>
        <v>#N/A</v>
      </c>
      <c r="AA92" t="e">
        <f t="shared" si="21"/>
        <v>#N/A</v>
      </c>
      <c r="AB92">
        <f t="shared" si="22"/>
        <v>2</v>
      </c>
    </row>
    <row r="93" spans="1:28" x14ac:dyDescent="0.25">
      <c r="A93">
        <v>70</v>
      </c>
      <c r="B93">
        <v>0.4</v>
      </c>
      <c r="C93">
        <v>10</v>
      </c>
      <c r="D93">
        <v>7.8277999999999999</v>
      </c>
      <c r="E93">
        <v>5</v>
      </c>
      <c r="F93">
        <v>358</v>
      </c>
      <c r="G93">
        <v>14.8</v>
      </c>
      <c r="H93">
        <v>371.58</v>
      </c>
      <c r="I93">
        <v>4.74</v>
      </c>
      <c r="J93">
        <v>29</v>
      </c>
      <c r="K93">
        <v>0</v>
      </c>
      <c r="L93">
        <f t="shared" si="12"/>
        <v>-6.712598697069617</v>
      </c>
      <c r="M93">
        <f t="shared" si="13"/>
        <v>1.2155012971075134E-3</v>
      </c>
      <c r="N93">
        <f t="shared" si="14"/>
        <v>0.9987859743526416</v>
      </c>
      <c r="O93">
        <f t="shared" si="15"/>
        <v>-1.2147631734721256E-3</v>
      </c>
      <c r="V93">
        <f t="shared" si="16"/>
        <v>1.2140256473584274E-3</v>
      </c>
      <c r="W93">
        <f t="shared" si="17"/>
        <v>0</v>
      </c>
      <c r="X93">
        <f t="shared" si="18"/>
        <v>1</v>
      </c>
      <c r="Y93">
        <f t="shared" si="19"/>
        <v>1.2140256473584274E-3</v>
      </c>
      <c r="Z93" t="e">
        <f t="shared" si="20"/>
        <v>#N/A</v>
      </c>
      <c r="AA93" t="e">
        <f t="shared" si="21"/>
        <v>#N/A</v>
      </c>
      <c r="AB93">
        <f t="shared" si="22"/>
        <v>2</v>
      </c>
    </row>
    <row r="94" spans="1:28" x14ac:dyDescent="0.25">
      <c r="A94">
        <v>0</v>
      </c>
      <c r="B94">
        <v>0.67900000000000005</v>
      </c>
      <c r="C94">
        <v>90.8</v>
      </c>
      <c r="D94">
        <v>1.8194999999999999</v>
      </c>
      <c r="E94">
        <v>24</v>
      </c>
      <c r="F94">
        <v>666</v>
      </c>
      <c r="G94">
        <v>20.2</v>
      </c>
      <c r="H94">
        <v>21.57</v>
      </c>
      <c r="I94">
        <v>25.79</v>
      </c>
      <c r="J94">
        <v>7.5</v>
      </c>
      <c r="K94">
        <v>1</v>
      </c>
      <c r="L94">
        <f t="shared" si="12"/>
        <v>15.614850600789504</v>
      </c>
      <c r="M94">
        <f t="shared" si="13"/>
        <v>6045656.2733164383</v>
      </c>
      <c r="N94">
        <f t="shared" si="14"/>
        <v>0.99999983459201292</v>
      </c>
      <c r="O94">
        <f t="shared" si="15"/>
        <v>-1.6540800076487821E-7</v>
      </c>
      <c r="V94">
        <f t="shared" si="16"/>
        <v>0.99999983459201292</v>
      </c>
      <c r="W94">
        <f t="shared" si="17"/>
        <v>1</v>
      </c>
      <c r="X94">
        <f t="shared" si="18"/>
        <v>1</v>
      </c>
      <c r="Y94">
        <f t="shared" si="19"/>
        <v>0.99999983459201292</v>
      </c>
      <c r="Z94" t="e">
        <f t="shared" si="20"/>
        <v>#N/A</v>
      </c>
      <c r="AA94" t="e">
        <f t="shared" si="21"/>
        <v>#N/A</v>
      </c>
      <c r="AB94">
        <f t="shared" si="22"/>
        <v>1</v>
      </c>
    </row>
    <row r="95" spans="1:28" x14ac:dyDescent="0.25">
      <c r="A95">
        <v>0</v>
      </c>
      <c r="B95">
        <v>0.49299999999999999</v>
      </c>
      <c r="C95">
        <v>43.7</v>
      </c>
      <c r="D95">
        <v>5.4158999999999997</v>
      </c>
      <c r="E95">
        <v>5</v>
      </c>
      <c r="F95">
        <v>287</v>
      </c>
      <c r="G95">
        <v>19.600000000000001</v>
      </c>
      <c r="H95">
        <v>396.9</v>
      </c>
      <c r="I95">
        <v>12.79</v>
      </c>
      <c r="J95">
        <v>22.2</v>
      </c>
      <c r="K95">
        <v>0</v>
      </c>
      <c r="L95">
        <f t="shared" si="12"/>
        <v>-1.6405861821930219</v>
      </c>
      <c r="M95">
        <f t="shared" si="13"/>
        <v>0.19386636796448728</v>
      </c>
      <c r="N95">
        <f t="shared" si="14"/>
        <v>0.83761468354701651</v>
      </c>
      <c r="O95">
        <f t="shared" si="15"/>
        <v>-0.17719708907920889</v>
      </c>
      <c r="V95">
        <f t="shared" si="16"/>
        <v>0.16238531645298349</v>
      </c>
      <c r="W95">
        <f t="shared" si="17"/>
        <v>0</v>
      </c>
      <c r="X95">
        <f t="shared" si="18"/>
        <v>1</v>
      </c>
      <c r="Y95">
        <f t="shared" si="19"/>
        <v>0.16238531645298349</v>
      </c>
      <c r="Z95" t="e">
        <f t="shared" si="20"/>
        <v>#N/A</v>
      </c>
      <c r="AA95" t="e">
        <f t="shared" si="21"/>
        <v>#N/A</v>
      </c>
      <c r="AB95">
        <f t="shared" si="22"/>
        <v>2</v>
      </c>
    </row>
    <row r="96" spans="1:28" x14ac:dyDescent="0.25">
      <c r="A96">
        <v>45</v>
      </c>
      <c r="B96">
        <v>0.437</v>
      </c>
      <c r="C96">
        <v>21.5</v>
      </c>
      <c r="D96">
        <v>6.4798</v>
      </c>
      <c r="E96">
        <v>5</v>
      </c>
      <c r="F96">
        <v>398</v>
      </c>
      <c r="G96">
        <v>15.2</v>
      </c>
      <c r="H96">
        <v>377.68</v>
      </c>
      <c r="I96">
        <v>5.0999999999999996</v>
      </c>
      <c r="J96">
        <v>37</v>
      </c>
      <c r="K96">
        <v>0</v>
      </c>
      <c r="L96">
        <f t="shared" si="12"/>
        <v>-4.468526126113801</v>
      </c>
      <c r="M96">
        <f t="shared" si="13"/>
        <v>1.1464200190041912E-2</v>
      </c>
      <c r="N96">
        <f t="shared" si="14"/>
        <v>0.98866573805786906</v>
      </c>
      <c r="O96">
        <f t="shared" si="15"/>
        <v>-1.1398984206483002E-2</v>
      </c>
      <c r="V96">
        <f t="shared" si="16"/>
        <v>1.1334261942130948E-2</v>
      </c>
      <c r="W96">
        <f t="shared" si="17"/>
        <v>0</v>
      </c>
      <c r="X96">
        <f t="shared" si="18"/>
        <v>1</v>
      </c>
      <c r="Y96">
        <f t="shared" si="19"/>
        <v>1.1334261942130948E-2</v>
      </c>
      <c r="Z96" t="e">
        <f t="shared" si="20"/>
        <v>#N/A</v>
      </c>
      <c r="AA96" t="e">
        <f t="shared" si="21"/>
        <v>#N/A</v>
      </c>
      <c r="AB96">
        <f t="shared" si="22"/>
        <v>2</v>
      </c>
    </row>
    <row r="97" spans="1:28" x14ac:dyDescent="0.25">
      <c r="A97">
        <v>0</v>
      </c>
      <c r="B97">
        <v>0.61399999999999999</v>
      </c>
      <c r="C97">
        <v>88</v>
      </c>
      <c r="D97">
        <v>1.9512</v>
      </c>
      <c r="E97">
        <v>24</v>
      </c>
      <c r="F97">
        <v>666</v>
      </c>
      <c r="G97">
        <v>20.2</v>
      </c>
      <c r="H97">
        <v>383.32</v>
      </c>
      <c r="I97">
        <v>13.11</v>
      </c>
      <c r="J97">
        <v>21.4</v>
      </c>
      <c r="K97">
        <v>1</v>
      </c>
      <c r="L97">
        <f t="shared" si="12"/>
        <v>9.843164705005373</v>
      </c>
      <c r="M97">
        <f t="shared" si="13"/>
        <v>18829.210726101086</v>
      </c>
      <c r="N97">
        <f t="shared" si="14"/>
        <v>0.9999468938497531</v>
      </c>
      <c r="O97">
        <f t="shared" si="15"/>
        <v>-5.3107560428418921E-5</v>
      </c>
      <c r="V97">
        <f t="shared" si="16"/>
        <v>0.9999468938497531</v>
      </c>
      <c r="W97">
        <f t="shared" si="17"/>
        <v>1</v>
      </c>
      <c r="X97">
        <f t="shared" si="18"/>
        <v>1</v>
      </c>
      <c r="Y97">
        <f t="shared" si="19"/>
        <v>0.9999468938497531</v>
      </c>
      <c r="Z97" t="e">
        <f t="shared" si="20"/>
        <v>#N/A</v>
      </c>
      <c r="AA97" t="e">
        <f t="shared" si="21"/>
        <v>#N/A</v>
      </c>
      <c r="AB97">
        <f t="shared" si="22"/>
        <v>1</v>
      </c>
    </row>
    <row r="98" spans="1:28" x14ac:dyDescent="0.25">
      <c r="A98">
        <v>40</v>
      </c>
      <c r="B98">
        <v>0.42899999999999999</v>
      </c>
      <c r="C98">
        <v>44.4</v>
      </c>
      <c r="D98">
        <v>8.7920999999999996</v>
      </c>
      <c r="E98">
        <v>1</v>
      </c>
      <c r="F98">
        <v>335</v>
      </c>
      <c r="G98">
        <v>19.7</v>
      </c>
      <c r="H98">
        <v>396.9</v>
      </c>
      <c r="I98">
        <v>5.98</v>
      </c>
      <c r="J98">
        <v>22.9</v>
      </c>
      <c r="K98">
        <v>0</v>
      </c>
      <c r="L98">
        <f t="shared" si="12"/>
        <v>-6.744137173941513</v>
      </c>
      <c r="M98">
        <f t="shared" si="13"/>
        <v>1.1777644468913904E-3</v>
      </c>
      <c r="N98">
        <f t="shared" si="14"/>
        <v>0.99882362105041156</v>
      </c>
      <c r="O98">
        <f t="shared" si="15"/>
        <v>-1.1770714264350212E-3</v>
      </c>
      <c r="V98">
        <f t="shared" si="16"/>
        <v>1.1763789495884936E-3</v>
      </c>
      <c r="W98">
        <f t="shared" si="17"/>
        <v>0</v>
      </c>
      <c r="X98">
        <f t="shared" si="18"/>
        <v>1</v>
      </c>
      <c r="Y98">
        <f t="shared" si="19"/>
        <v>1.1763789495884936E-3</v>
      </c>
      <c r="Z98" t="e">
        <f t="shared" si="20"/>
        <v>#N/A</v>
      </c>
      <c r="AA98" t="e">
        <f t="shared" si="21"/>
        <v>#N/A</v>
      </c>
      <c r="AB98">
        <f t="shared" si="22"/>
        <v>2</v>
      </c>
    </row>
    <row r="99" spans="1:28" x14ac:dyDescent="0.25">
      <c r="A99">
        <v>0</v>
      </c>
      <c r="B99">
        <v>0.59699999999999998</v>
      </c>
      <c r="C99">
        <v>100</v>
      </c>
      <c r="D99">
        <v>1.5539000000000001</v>
      </c>
      <c r="E99">
        <v>24</v>
      </c>
      <c r="F99">
        <v>666</v>
      </c>
      <c r="G99">
        <v>20.2</v>
      </c>
      <c r="H99">
        <v>28.79</v>
      </c>
      <c r="I99">
        <v>34.369999999999997</v>
      </c>
      <c r="J99">
        <v>17.899999999999999</v>
      </c>
      <c r="K99">
        <v>1</v>
      </c>
      <c r="L99">
        <f t="shared" si="12"/>
        <v>17.004646591562096</v>
      </c>
      <c r="M99">
        <f t="shared" si="13"/>
        <v>24267452.120113887</v>
      </c>
      <c r="N99">
        <f t="shared" si="14"/>
        <v>0.99999995879254433</v>
      </c>
      <c r="O99">
        <f t="shared" si="15"/>
        <v>-4.1207456518961006E-8</v>
      </c>
      <c r="V99">
        <f t="shared" si="16"/>
        <v>0.99999995879254433</v>
      </c>
      <c r="W99">
        <f t="shared" si="17"/>
        <v>1</v>
      </c>
      <c r="X99">
        <f t="shared" si="18"/>
        <v>1</v>
      </c>
      <c r="Y99">
        <f t="shared" si="19"/>
        <v>0.99999995879254433</v>
      </c>
      <c r="Z99" t="e">
        <f t="shared" si="20"/>
        <v>#N/A</v>
      </c>
      <c r="AA99" t="e">
        <f t="shared" si="21"/>
        <v>#N/A</v>
      </c>
      <c r="AB99">
        <f t="shared" si="22"/>
        <v>1</v>
      </c>
    </row>
    <row r="100" spans="1:28" x14ac:dyDescent="0.25">
      <c r="A100">
        <v>0</v>
      </c>
      <c r="B100">
        <v>0.74</v>
      </c>
      <c r="C100">
        <v>93.3</v>
      </c>
      <c r="D100">
        <v>2.0026000000000002</v>
      </c>
      <c r="E100">
        <v>24</v>
      </c>
      <c r="F100">
        <v>666</v>
      </c>
      <c r="G100">
        <v>20.2</v>
      </c>
      <c r="H100">
        <v>27.49</v>
      </c>
      <c r="I100">
        <v>18.05</v>
      </c>
      <c r="J100">
        <v>9.6</v>
      </c>
      <c r="K100">
        <v>1</v>
      </c>
      <c r="L100">
        <f t="shared" si="12"/>
        <v>15.293444632007844</v>
      </c>
      <c r="M100">
        <f t="shared" si="13"/>
        <v>4383879.5486149443</v>
      </c>
      <c r="N100">
        <f t="shared" si="14"/>
        <v>0.99999977189159495</v>
      </c>
      <c r="O100">
        <f t="shared" si="15"/>
        <v>-2.2810843107044362E-7</v>
      </c>
      <c r="V100">
        <f t="shared" si="16"/>
        <v>0.99999977189159495</v>
      </c>
      <c r="W100">
        <f t="shared" si="17"/>
        <v>1</v>
      </c>
      <c r="X100">
        <f t="shared" si="18"/>
        <v>1</v>
      </c>
      <c r="Y100">
        <f t="shared" si="19"/>
        <v>0.99999977189159495</v>
      </c>
      <c r="Z100" t="e">
        <f t="shared" si="20"/>
        <v>#N/A</v>
      </c>
      <c r="AA100" t="e">
        <f t="shared" si="21"/>
        <v>#N/A</v>
      </c>
      <c r="AB100">
        <f t="shared" si="22"/>
        <v>1</v>
      </c>
    </row>
    <row r="101" spans="1:28" x14ac:dyDescent="0.25">
      <c r="A101">
        <v>0</v>
      </c>
      <c r="B101">
        <v>0.51500000000000001</v>
      </c>
      <c r="C101">
        <v>34.5</v>
      </c>
      <c r="D101">
        <v>5.9852999999999996</v>
      </c>
      <c r="E101">
        <v>5</v>
      </c>
      <c r="F101">
        <v>224</v>
      </c>
      <c r="G101">
        <v>20.2</v>
      </c>
      <c r="H101">
        <v>396.9</v>
      </c>
      <c r="I101">
        <v>8.01</v>
      </c>
      <c r="J101">
        <v>21.1</v>
      </c>
      <c r="K101">
        <v>0</v>
      </c>
      <c r="L101">
        <f t="shared" si="12"/>
        <v>-2.2493081035592106</v>
      </c>
      <c r="M101">
        <f t="shared" si="13"/>
        <v>0.10547217514441462</v>
      </c>
      <c r="N101">
        <f t="shared" si="14"/>
        <v>0.90459083682442198</v>
      </c>
      <c r="O101">
        <f t="shared" si="15"/>
        <v>-0.10027255152272732</v>
      </c>
      <c r="V101">
        <f t="shared" si="16"/>
        <v>9.540916317557803E-2</v>
      </c>
      <c r="W101">
        <f t="shared" si="17"/>
        <v>0</v>
      </c>
      <c r="X101">
        <f t="shared" si="18"/>
        <v>1</v>
      </c>
      <c r="Y101">
        <f t="shared" si="19"/>
        <v>9.540916317557803E-2</v>
      </c>
      <c r="Z101" t="e">
        <f t="shared" si="20"/>
        <v>#N/A</v>
      </c>
      <c r="AA101" t="e">
        <f t="shared" si="21"/>
        <v>#N/A</v>
      </c>
      <c r="AB101">
        <f t="shared" si="22"/>
        <v>2</v>
      </c>
    </row>
    <row r="102" spans="1:28" x14ac:dyDescent="0.25">
      <c r="A102">
        <v>0</v>
      </c>
      <c r="B102">
        <v>0.53800000000000003</v>
      </c>
      <c r="C102">
        <v>94.1</v>
      </c>
      <c r="D102">
        <v>4.2329999999999997</v>
      </c>
      <c r="E102">
        <v>4</v>
      </c>
      <c r="F102">
        <v>307</v>
      </c>
      <c r="G102">
        <v>21</v>
      </c>
      <c r="H102">
        <v>360.17</v>
      </c>
      <c r="I102">
        <v>22.6</v>
      </c>
      <c r="J102">
        <v>12.7</v>
      </c>
      <c r="K102">
        <v>1</v>
      </c>
      <c r="L102">
        <f t="shared" si="12"/>
        <v>0.41235409618084018</v>
      </c>
      <c r="M102">
        <f t="shared" si="13"/>
        <v>1.510369157602143</v>
      </c>
      <c r="N102">
        <f t="shared" si="14"/>
        <v>0.60165221239605216</v>
      </c>
      <c r="O102">
        <f t="shared" si="15"/>
        <v>-0.5080757208903125</v>
      </c>
      <c r="V102">
        <f t="shared" si="16"/>
        <v>0.60165221239605216</v>
      </c>
      <c r="W102">
        <f t="shared" si="17"/>
        <v>1</v>
      </c>
      <c r="X102">
        <f t="shared" si="18"/>
        <v>1</v>
      </c>
      <c r="Y102">
        <f t="shared" si="19"/>
        <v>0.60165221239605216</v>
      </c>
      <c r="Z102" t="e">
        <f t="shared" si="20"/>
        <v>#N/A</v>
      </c>
      <c r="AA102" t="e">
        <f t="shared" si="21"/>
        <v>#N/A</v>
      </c>
      <c r="AB102">
        <f t="shared" si="22"/>
        <v>1</v>
      </c>
    </row>
    <row r="103" spans="1:28" x14ac:dyDescent="0.25">
      <c r="A103">
        <v>0</v>
      </c>
      <c r="B103">
        <v>0.48899999999999999</v>
      </c>
      <c r="C103">
        <v>52.5</v>
      </c>
      <c r="D103">
        <v>4.3548999999999998</v>
      </c>
      <c r="E103">
        <v>4</v>
      </c>
      <c r="F103">
        <v>277</v>
      </c>
      <c r="G103">
        <v>18.600000000000001</v>
      </c>
      <c r="H103">
        <v>394.87</v>
      </c>
      <c r="I103">
        <v>10.97</v>
      </c>
      <c r="J103">
        <v>24.4</v>
      </c>
      <c r="K103">
        <v>0</v>
      </c>
      <c r="L103">
        <f t="shared" si="12"/>
        <v>-1.6025698053078876</v>
      </c>
      <c r="M103">
        <f t="shared" si="13"/>
        <v>0.201378349332519</v>
      </c>
      <c r="N103">
        <f t="shared" si="14"/>
        <v>0.83237724448388473</v>
      </c>
      <c r="O103">
        <f t="shared" si="15"/>
        <v>-0.18346952207337058</v>
      </c>
      <c r="V103">
        <f t="shared" si="16"/>
        <v>0.1676227555161153</v>
      </c>
      <c r="W103">
        <f t="shared" si="17"/>
        <v>0</v>
      </c>
      <c r="X103">
        <f t="shared" si="18"/>
        <v>1</v>
      </c>
      <c r="Y103">
        <f t="shared" si="19"/>
        <v>0.1676227555161153</v>
      </c>
      <c r="Z103" t="e">
        <f t="shared" si="20"/>
        <v>#N/A</v>
      </c>
      <c r="AA103" t="e">
        <f t="shared" si="21"/>
        <v>#N/A</v>
      </c>
      <c r="AB103">
        <f t="shared" si="22"/>
        <v>2</v>
      </c>
    </row>
    <row r="104" spans="1:28" x14ac:dyDescent="0.25">
      <c r="A104">
        <v>0</v>
      </c>
      <c r="B104">
        <v>0.871</v>
      </c>
      <c r="C104">
        <v>98.5</v>
      </c>
      <c r="D104">
        <v>1.6232</v>
      </c>
      <c r="E104">
        <v>5</v>
      </c>
      <c r="F104">
        <v>403</v>
      </c>
      <c r="G104">
        <v>14.7</v>
      </c>
      <c r="H104">
        <v>261.95</v>
      </c>
      <c r="I104">
        <v>15.79</v>
      </c>
      <c r="J104">
        <v>19.399999999999999</v>
      </c>
      <c r="K104">
        <v>1</v>
      </c>
      <c r="L104">
        <f t="shared" si="12"/>
        <v>2.8994017465913355</v>
      </c>
      <c r="M104">
        <f t="shared" si="13"/>
        <v>18.163275876705956</v>
      </c>
      <c r="N104">
        <f t="shared" si="14"/>
        <v>0.9478168551956424</v>
      </c>
      <c r="O104">
        <f t="shared" si="15"/>
        <v>-5.359398611274277E-2</v>
      </c>
      <c r="V104">
        <f t="shared" si="16"/>
        <v>0.9478168551956424</v>
      </c>
      <c r="W104">
        <f t="shared" si="17"/>
        <v>1</v>
      </c>
      <c r="X104">
        <f t="shared" si="18"/>
        <v>1</v>
      </c>
      <c r="Y104">
        <f t="shared" si="19"/>
        <v>0.9478168551956424</v>
      </c>
      <c r="Z104" t="e">
        <f t="shared" si="20"/>
        <v>#N/A</v>
      </c>
      <c r="AA104" t="e">
        <f t="shared" si="21"/>
        <v>#N/A</v>
      </c>
      <c r="AB104">
        <f t="shared" si="22"/>
        <v>1</v>
      </c>
    </row>
    <row r="105" spans="1:28" x14ac:dyDescent="0.25">
      <c r="A105">
        <v>75</v>
      </c>
      <c r="B105">
        <v>0.41</v>
      </c>
      <c r="C105">
        <v>47.6</v>
      </c>
      <c r="D105">
        <v>7.3197000000000001</v>
      </c>
      <c r="E105">
        <v>3</v>
      </c>
      <c r="F105">
        <v>469</v>
      </c>
      <c r="G105">
        <v>21.1</v>
      </c>
      <c r="H105">
        <v>396.9</v>
      </c>
      <c r="I105">
        <v>14.8</v>
      </c>
      <c r="J105">
        <v>18.899999999999999</v>
      </c>
      <c r="K105">
        <v>0</v>
      </c>
      <c r="L105">
        <f t="shared" si="12"/>
        <v>-7.406945290165301</v>
      </c>
      <c r="M105">
        <f t="shared" si="13"/>
        <v>6.0702214178468884E-4</v>
      </c>
      <c r="N105">
        <f t="shared" si="14"/>
        <v>0.99939334611055863</v>
      </c>
      <c r="O105">
        <f t="shared" si="15"/>
        <v>-6.0683797836809438E-4</v>
      </c>
      <c r="V105">
        <f t="shared" si="16"/>
        <v>6.066538894413981E-4</v>
      </c>
      <c r="W105">
        <f t="shared" si="17"/>
        <v>0</v>
      </c>
      <c r="X105">
        <f t="shared" si="18"/>
        <v>1</v>
      </c>
      <c r="Y105">
        <f t="shared" si="19"/>
        <v>6.066538894413981E-4</v>
      </c>
      <c r="Z105" t="e">
        <f t="shared" si="20"/>
        <v>#N/A</v>
      </c>
      <c r="AA105" t="e">
        <f t="shared" si="21"/>
        <v>#N/A</v>
      </c>
      <c r="AB105">
        <f t="shared" si="22"/>
        <v>2</v>
      </c>
    </row>
    <row r="106" spans="1:28" x14ac:dyDescent="0.25">
      <c r="A106">
        <v>0</v>
      </c>
      <c r="B106">
        <v>0.59699999999999998</v>
      </c>
      <c r="C106">
        <v>100</v>
      </c>
      <c r="D106">
        <v>1.5893999999999999</v>
      </c>
      <c r="E106">
        <v>24</v>
      </c>
      <c r="F106">
        <v>666</v>
      </c>
      <c r="G106">
        <v>20.2</v>
      </c>
      <c r="H106">
        <v>210.97</v>
      </c>
      <c r="I106">
        <v>20.079999999999998</v>
      </c>
      <c r="J106">
        <v>16.3</v>
      </c>
      <c r="K106">
        <v>1</v>
      </c>
      <c r="L106">
        <f t="shared" si="12"/>
        <v>13.189255373509186</v>
      </c>
      <c r="M106">
        <f t="shared" si="13"/>
        <v>534589.99816712737</v>
      </c>
      <c r="N106">
        <f t="shared" si="14"/>
        <v>0.99999812941107613</v>
      </c>
      <c r="O106">
        <f t="shared" si="15"/>
        <v>-1.870590673422686E-6</v>
      </c>
      <c r="V106">
        <f t="shared" si="16"/>
        <v>0.99999812941107613</v>
      </c>
      <c r="W106">
        <f t="shared" si="17"/>
        <v>1</v>
      </c>
      <c r="X106">
        <f t="shared" si="18"/>
        <v>1</v>
      </c>
      <c r="Y106">
        <f t="shared" si="19"/>
        <v>0.99999812941107613</v>
      </c>
      <c r="Z106" t="e">
        <f t="shared" si="20"/>
        <v>#N/A</v>
      </c>
      <c r="AA106" t="e">
        <f t="shared" si="21"/>
        <v>#N/A</v>
      </c>
      <c r="AB106">
        <f t="shared" si="22"/>
        <v>1</v>
      </c>
    </row>
    <row r="107" spans="1:28" x14ac:dyDescent="0.25">
      <c r="A107">
        <v>0</v>
      </c>
      <c r="B107">
        <v>0.77</v>
      </c>
      <c r="C107">
        <v>91.1</v>
      </c>
      <c r="D107">
        <v>2.2955000000000001</v>
      </c>
      <c r="E107">
        <v>24</v>
      </c>
      <c r="F107">
        <v>666</v>
      </c>
      <c r="G107">
        <v>20.2</v>
      </c>
      <c r="H107">
        <v>350.65</v>
      </c>
      <c r="I107">
        <v>14.19</v>
      </c>
      <c r="J107">
        <v>19.899999999999999</v>
      </c>
      <c r="K107">
        <v>1</v>
      </c>
      <c r="L107">
        <f t="shared" si="12"/>
        <v>10.423188731042556</v>
      </c>
      <c r="M107">
        <f t="shared" si="13"/>
        <v>33630.501975492443</v>
      </c>
      <c r="N107">
        <f t="shared" si="14"/>
        <v>0.99997026597263694</v>
      </c>
      <c r="O107">
        <f t="shared" si="15"/>
        <v>-2.9734469428014296E-5</v>
      </c>
      <c r="V107">
        <f t="shared" si="16"/>
        <v>0.99997026597263694</v>
      </c>
      <c r="W107">
        <f t="shared" si="17"/>
        <v>1</v>
      </c>
      <c r="X107">
        <f t="shared" si="18"/>
        <v>1</v>
      </c>
      <c r="Y107">
        <f t="shared" si="19"/>
        <v>0.99997026597263694</v>
      </c>
      <c r="Z107" t="e">
        <f t="shared" si="20"/>
        <v>#N/A</v>
      </c>
      <c r="AA107" t="e">
        <f t="shared" si="21"/>
        <v>#N/A</v>
      </c>
      <c r="AB107">
        <f t="shared" si="22"/>
        <v>1</v>
      </c>
    </row>
    <row r="108" spans="1:28" x14ac:dyDescent="0.25">
      <c r="A108">
        <v>0</v>
      </c>
      <c r="B108">
        <v>0.57299999999999995</v>
      </c>
      <c r="C108">
        <v>89.3</v>
      </c>
      <c r="D108">
        <v>2.3889</v>
      </c>
      <c r="E108">
        <v>1</v>
      </c>
      <c r="F108">
        <v>273</v>
      </c>
      <c r="G108">
        <v>21</v>
      </c>
      <c r="H108">
        <v>393.45</v>
      </c>
      <c r="I108">
        <v>6.48</v>
      </c>
      <c r="J108">
        <v>22</v>
      </c>
      <c r="K108">
        <v>0</v>
      </c>
      <c r="L108">
        <f t="shared" si="12"/>
        <v>-1.9683028445324482</v>
      </c>
      <c r="M108">
        <f t="shared" si="13"/>
        <v>0.13969373713608096</v>
      </c>
      <c r="N108">
        <f t="shared" si="14"/>
        <v>0.87742870511237936</v>
      </c>
      <c r="O108">
        <f t="shared" si="15"/>
        <v>-0.13075957467807242</v>
      </c>
      <c r="V108">
        <f t="shared" si="16"/>
        <v>0.12257129488762063</v>
      </c>
      <c r="W108">
        <f t="shared" si="17"/>
        <v>0</v>
      </c>
      <c r="X108">
        <f t="shared" si="18"/>
        <v>1</v>
      </c>
      <c r="Y108">
        <f t="shared" si="19"/>
        <v>0.12257129488762063</v>
      </c>
      <c r="Z108" t="e">
        <f t="shared" si="20"/>
        <v>#N/A</v>
      </c>
      <c r="AA108" t="e">
        <f t="shared" si="21"/>
        <v>#N/A</v>
      </c>
      <c r="AB108">
        <f t="shared" si="22"/>
        <v>2</v>
      </c>
    </row>
    <row r="109" spans="1:28" x14ac:dyDescent="0.25">
      <c r="A109">
        <v>55</v>
      </c>
      <c r="B109">
        <v>0.48399999999999999</v>
      </c>
      <c r="C109">
        <v>28.1</v>
      </c>
      <c r="D109">
        <v>6.4653999999999998</v>
      </c>
      <c r="E109">
        <v>5</v>
      </c>
      <c r="F109">
        <v>370</v>
      </c>
      <c r="G109">
        <v>17.600000000000001</v>
      </c>
      <c r="H109">
        <v>387.97</v>
      </c>
      <c r="I109">
        <v>4.6100000000000003</v>
      </c>
      <c r="J109">
        <v>31.2</v>
      </c>
      <c r="K109">
        <v>0</v>
      </c>
      <c r="L109">
        <f t="shared" si="12"/>
        <v>-5.2736065215920966</v>
      </c>
      <c r="M109">
        <f t="shared" si="13"/>
        <v>5.1250934417253679E-3</v>
      </c>
      <c r="N109">
        <f t="shared" si="14"/>
        <v>0.99490103920878525</v>
      </c>
      <c r="O109">
        <f t="shared" si="15"/>
        <v>-5.1120048514501108E-3</v>
      </c>
      <c r="V109">
        <f t="shared" si="16"/>
        <v>5.0989607912146993E-3</v>
      </c>
      <c r="W109">
        <f t="shared" si="17"/>
        <v>0</v>
      </c>
      <c r="X109">
        <f t="shared" si="18"/>
        <v>1</v>
      </c>
      <c r="Y109">
        <f t="shared" si="19"/>
        <v>5.0989607912146993E-3</v>
      </c>
      <c r="Z109" t="e">
        <f t="shared" si="20"/>
        <v>#N/A</v>
      </c>
      <c r="AA109" t="e">
        <f t="shared" si="21"/>
        <v>#N/A</v>
      </c>
      <c r="AB109">
        <f t="shared" si="22"/>
        <v>2</v>
      </c>
    </row>
    <row r="110" spans="1:28" x14ac:dyDescent="0.25">
      <c r="A110">
        <v>0</v>
      </c>
      <c r="B110">
        <v>0.624</v>
      </c>
      <c r="C110">
        <v>98.4</v>
      </c>
      <c r="D110">
        <v>1.8498000000000001</v>
      </c>
      <c r="E110">
        <v>4</v>
      </c>
      <c r="F110">
        <v>437</v>
      </c>
      <c r="G110">
        <v>21.2</v>
      </c>
      <c r="H110">
        <v>394.08</v>
      </c>
      <c r="I110">
        <v>14.59</v>
      </c>
      <c r="J110">
        <v>17.100000000000001</v>
      </c>
      <c r="K110">
        <v>1</v>
      </c>
      <c r="L110">
        <f t="shared" si="12"/>
        <v>-0.22794322657036026</v>
      </c>
      <c r="M110">
        <f t="shared" si="13"/>
        <v>0.796169459823171</v>
      </c>
      <c r="N110">
        <f t="shared" si="14"/>
        <v>0.44325965763918074</v>
      </c>
      <c r="O110">
        <f t="shared" si="15"/>
        <v>-0.8135995460211175</v>
      </c>
      <c r="V110">
        <f t="shared" si="16"/>
        <v>0.44325965763918074</v>
      </c>
      <c r="W110">
        <f t="shared" si="17"/>
        <v>0</v>
      </c>
      <c r="X110">
        <f t="shared" si="18"/>
        <v>0</v>
      </c>
      <c r="Y110" t="e">
        <f t="shared" si="19"/>
        <v>#N/A</v>
      </c>
      <c r="Z110">
        <f t="shared" si="20"/>
        <v>0.44325965763918074</v>
      </c>
      <c r="AA110">
        <f t="shared" si="21"/>
        <v>2</v>
      </c>
      <c r="AB110" t="e">
        <f t="shared" si="22"/>
        <v>#N/A</v>
      </c>
    </row>
    <row r="111" spans="1:28" x14ac:dyDescent="0.25">
      <c r="A111">
        <v>0</v>
      </c>
      <c r="B111">
        <v>0.46</v>
      </c>
      <c r="C111">
        <v>17.2</v>
      </c>
      <c r="D111">
        <v>5.2145999999999999</v>
      </c>
      <c r="E111">
        <v>4</v>
      </c>
      <c r="F111">
        <v>430</v>
      </c>
      <c r="G111">
        <v>16.899999999999999</v>
      </c>
      <c r="H111">
        <v>375.21</v>
      </c>
      <c r="I111">
        <v>7.34</v>
      </c>
      <c r="J111">
        <v>22.6</v>
      </c>
      <c r="K111">
        <v>0</v>
      </c>
      <c r="L111">
        <f t="shared" si="12"/>
        <v>-3.4445643322104731</v>
      </c>
      <c r="M111">
        <f t="shared" si="13"/>
        <v>3.1918664948066597E-2</v>
      </c>
      <c r="N111">
        <f t="shared" si="14"/>
        <v>0.96906862330116594</v>
      </c>
      <c r="O111">
        <f t="shared" si="15"/>
        <v>-3.1419850918641357E-2</v>
      </c>
      <c r="V111">
        <f t="shared" si="16"/>
        <v>3.0931376698834081E-2</v>
      </c>
      <c r="W111">
        <f t="shared" si="17"/>
        <v>0</v>
      </c>
      <c r="X111">
        <f t="shared" si="18"/>
        <v>1</v>
      </c>
      <c r="Y111">
        <f t="shared" si="19"/>
        <v>3.0931376698834081E-2</v>
      </c>
      <c r="Z111" t="e">
        <f t="shared" si="20"/>
        <v>#N/A</v>
      </c>
      <c r="AA111" t="e">
        <f t="shared" si="21"/>
        <v>#N/A</v>
      </c>
      <c r="AB111">
        <f t="shared" si="22"/>
        <v>2</v>
      </c>
    </row>
    <row r="112" spans="1:28" x14ac:dyDescent="0.25">
      <c r="A112">
        <v>0</v>
      </c>
      <c r="B112">
        <v>0.504</v>
      </c>
      <c r="C112">
        <v>83</v>
      </c>
      <c r="D112">
        <v>2.8944000000000001</v>
      </c>
      <c r="E112">
        <v>8</v>
      </c>
      <c r="F112">
        <v>307</v>
      </c>
      <c r="G112">
        <v>17.399999999999999</v>
      </c>
      <c r="H112">
        <v>382</v>
      </c>
      <c r="I112">
        <v>4.63</v>
      </c>
      <c r="J112">
        <v>50</v>
      </c>
      <c r="K112">
        <v>1</v>
      </c>
      <c r="L112">
        <f t="shared" si="12"/>
        <v>3.2578571751669014</v>
      </c>
      <c r="M112">
        <f t="shared" si="13"/>
        <v>25.993777310550968</v>
      </c>
      <c r="N112">
        <f t="shared" si="14"/>
        <v>0.96295442507006479</v>
      </c>
      <c r="O112">
        <f t="shared" si="15"/>
        <v>-3.774919429554692E-2</v>
      </c>
      <c r="V112">
        <f t="shared" si="16"/>
        <v>0.96295442507006479</v>
      </c>
      <c r="W112">
        <f t="shared" si="17"/>
        <v>1</v>
      </c>
      <c r="X112">
        <f t="shared" si="18"/>
        <v>1</v>
      </c>
      <c r="Y112">
        <f t="shared" si="19"/>
        <v>0.96295442507006479</v>
      </c>
      <c r="Z112" t="e">
        <f t="shared" si="20"/>
        <v>#N/A</v>
      </c>
      <c r="AA112" t="e">
        <f t="shared" si="21"/>
        <v>#N/A</v>
      </c>
      <c r="AB112">
        <f t="shared" si="22"/>
        <v>1</v>
      </c>
    </row>
    <row r="113" spans="1:28" x14ac:dyDescent="0.25">
      <c r="A113">
        <v>25</v>
      </c>
      <c r="B113">
        <v>0.45300000000000001</v>
      </c>
      <c r="C113">
        <v>29.2</v>
      </c>
      <c r="D113">
        <v>7.8148</v>
      </c>
      <c r="E113">
        <v>8</v>
      </c>
      <c r="F113">
        <v>284</v>
      </c>
      <c r="G113">
        <v>19.7</v>
      </c>
      <c r="H113">
        <v>390.68</v>
      </c>
      <c r="I113">
        <v>6.86</v>
      </c>
      <c r="J113">
        <v>23.3</v>
      </c>
      <c r="K113">
        <v>0</v>
      </c>
      <c r="L113">
        <f t="shared" si="12"/>
        <v>-2.3728823867930635</v>
      </c>
      <c r="M113">
        <f t="shared" si="13"/>
        <v>9.3211666620512723E-2</v>
      </c>
      <c r="N113">
        <f t="shared" si="14"/>
        <v>0.91473593864154279</v>
      </c>
      <c r="O113">
        <f t="shared" si="15"/>
        <v>-8.9119847005786207E-2</v>
      </c>
      <c r="V113">
        <f t="shared" si="16"/>
        <v>8.5264061358457266E-2</v>
      </c>
      <c r="W113">
        <f t="shared" si="17"/>
        <v>0</v>
      </c>
      <c r="X113">
        <f t="shared" si="18"/>
        <v>1</v>
      </c>
      <c r="Y113">
        <f t="shared" si="19"/>
        <v>8.5264061358457266E-2</v>
      </c>
      <c r="Z113" t="e">
        <f t="shared" si="20"/>
        <v>#N/A</v>
      </c>
      <c r="AA113" t="e">
        <f t="shared" si="21"/>
        <v>#N/A</v>
      </c>
      <c r="AB113">
        <f t="shared" si="22"/>
        <v>2</v>
      </c>
    </row>
    <row r="114" spans="1:28" x14ac:dyDescent="0.25">
      <c r="A114">
        <v>0</v>
      </c>
      <c r="B114">
        <v>0.51500000000000001</v>
      </c>
      <c r="C114">
        <v>46.3</v>
      </c>
      <c r="D114">
        <v>5.2310999999999996</v>
      </c>
      <c r="E114">
        <v>5</v>
      </c>
      <c r="F114">
        <v>224</v>
      </c>
      <c r="G114">
        <v>20.2</v>
      </c>
      <c r="H114">
        <v>396.9</v>
      </c>
      <c r="I114">
        <v>9.8000000000000007</v>
      </c>
      <c r="J114">
        <v>19.5</v>
      </c>
      <c r="K114">
        <v>0</v>
      </c>
      <c r="L114">
        <f t="shared" si="12"/>
        <v>-1.7004381686528232</v>
      </c>
      <c r="M114">
        <f t="shared" si="13"/>
        <v>0.18260349539341281</v>
      </c>
      <c r="N114">
        <f t="shared" si="14"/>
        <v>0.84559195359669836</v>
      </c>
      <c r="O114">
        <f t="shared" si="15"/>
        <v>-0.167718360085505</v>
      </c>
      <c r="V114">
        <f t="shared" si="16"/>
        <v>0.15440804640330164</v>
      </c>
      <c r="W114">
        <f t="shared" si="17"/>
        <v>0</v>
      </c>
      <c r="X114">
        <f t="shared" si="18"/>
        <v>1</v>
      </c>
      <c r="Y114">
        <f t="shared" si="19"/>
        <v>0.15440804640330164</v>
      </c>
      <c r="Z114" t="e">
        <f t="shared" si="20"/>
        <v>#N/A</v>
      </c>
      <c r="AA114" t="e">
        <f t="shared" si="21"/>
        <v>#N/A</v>
      </c>
      <c r="AB114">
        <f t="shared" si="22"/>
        <v>2</v>
      </c>
    </row>
    <row r="115" spans="1:28" x14ac:dyDescent="0.25">
      <c r="A115">
        <v>52.5</v>
      </c>
      <c r="B115">
        <v>0.40500000000000003</v>
      </c>
      <c r="C115">
        <v>31.3</v>
      </c>
      <c r="D115">
        <v>7.3171999999999997</v>
      </c>
      <c r="E115">
        <v>6</v>
      </c>
      <c r="F115">
        <v>293</v>
      </c>
      <c r="G115">
        <v>16.600000000000001</v>
      </c>
      <c r="H115">
        <v>396.9</v>
      </c>
      <c r="I115">
        <v>7.14</v>
      </c>
      <c r="J115">
        <v>23.2</v>
      </c>
      <c r="K115">
        <v>0</v>
      </c>
      <c r="L115">
        <f t="shared" si="12"/>
        <v>-4.8342802466054708</v>
      </c>
      <c r="M115">
        <f t="shared" si="13"/>
        <v>7.9524100397254244E-3</v>
      </c>
      <c r="N115">
        <f t="shared" si="14"/>
        <v>0.99211033183658737</v>
      </c>
      <c r="O115">
        <f t="shared" si="15"/>
        <v>-7.9209562724658188E-3</v>
      </c>
      <c r="V115">
        <f t="shared" si="16"/>
        <v>7.8896681634126001E-3</v>
      </c>
      <c r="W115">
        <f t="shared" si="17"/>
        <v>0</v>
      </c>
      <c r="X115">
        <f t="shared" si="18"/>
        <v>1</v>
      </c>
      <c r="Y115">
        <f t="shared" si="19"/>
        <v>7.8896681634126001E-3</v>
      </c>
      <c r="Z115" t="e">
        <f t="shared" si="20"/>
        <v>#N/A</v>
      </c>
      <c r="AA115" t="e">
        <f t="shared" si="21"/>
        <v>#N/A</v>
      </c>
      <c r="AB115">
        <f t="shared" si="22"/>
        <v>2</v>
      </c>
    </row>
    <row r="116" spans="1:28" x14ac:dyDescent="0.25">
      <c r="A116">
        <v>0</v>
      </c>
      <c r="B116">
        <v>0.44800000000000001</v>
      </c>
      <c r="C116">
        <v>33.799999999999997</v>
      </c>
      <c r="D116">
        <v>5.1003999999999996</v>
      </c>
      <c r="E116">
        <v>3</v>
      </c>
      <c r="F116">
        <v>233</v>
      </c>
      <c r="G116">
        <v>17.899999999999999</v>
      </c>
      <c r="H116">
        <v>396.9</v>
      </c>
      <c r="I116">
        <v>10.210000000000001</v>
      </c>
      <c r="J116">
        <v>19.3</v>
      </c>
      <c r="K116">
        <v>0</v>
      </c>
      <c r="L116">
        <f t="shared" si="12"/>
        <v>-3.2111037820305355</v>
      </c>
      <c r="M116">
        <f t="shared" si="13"/>
        <v>4.0312092942378197E-2</v>
      </c>
      <c r="N116">
        <f t="shared" si="14"/>
        <v>0.96125000063359733</v>
      </c>
      <c r="O116">
        <f t="shared" si="15"/>
        <v>-3.9520757503144349E-2</v>
      </c>
      <c r="V116">
        <f t="shared" si="16"/>
        <v>3.8749999366402679E-2</v>
      </c>
      <c r="W116">
        <f t="shared" si="17"/>
        <v>0</v>
      </c>
      <c r="X116">
        <f t="shared" si="18"/>
        <v>1</v>
      </c>
      <c r="Y116">
        <f t="shared" si="19"/>
        <v>3.8749999366402679E-2</v>
      </c>
      <c r="Z116" t="e">
        <f t="shared" si="20"/>
        <v>#N/A</v>
      </c>
      <c r="AA116" t="e">
        <f t="shared" si="21"/>
        <v>#N/A</v>
      </c>
      <c r="AB116">
        <f t="shared" si="22"/>
        <v>2</v>
      </c>
    </row>
    <row r="117" spans="1:28" x14ac:dyDescent="0.25">
      <c r="A117">
        <v>82.5</v>
      </c>
      <c r="B117">
        <v>0.41499999999999998</v>
      </c>
      <c r="C117">
        <v>38.4</v>
      </c>
      <c r="D117">
        <v>6.27</v>
      </c>
      <c r="E117">
        <v>2</v>
      </c>
      <c r="F117">
        <v>348</v>
      </c>
      <c r="G117">
        <v>14.7</v>
      </c>
      <c r="H117">
        <v>393.77</v>
      </c>
      <c r="I117">
        <v>7.43</v>
      </c>
      <c r="J117">
        <v>24.1</v>
      </c>
      <c r="K117">
        <v>0</v>
      </c>
      <c r="L117">
        <f t="shared" si="12"/>
        <v>-8.1814277457694526</v>
      </c>
      <c r="M117">
        <f t="shared" si="13"/>
        <v>2.7980216844817338E-4</v>
      </c>
      <c r="N117">
        <f t="shared" si="14"/>
        <v>0.9997202760989059</v>
      </c>
      <c r="O117">
        <f t="shared" si="15"/>
        <v>-2.797630311217588E-4</v>
      </c>
      <c r="V117">
        <f t="shared" si="16"/>
        <v>2.7972390109408043E-4</v>
      </c>
      <c r="W117">
        <f t="shared" si="17"/>
        <v>0</v>
      </c>
      <c r="X117">
        <f t="shared" si="18"/>
        <v>1</v>
      </c>
      <c r="Y117">
        <f t="shared" si="19"/>
        <v>2.7972390109408043E-4</v>
      </c>
      <c r="Z117" t="e">
        <f t="shared" si="20"/>
        <v>#N/A</v>
      </c>
      <c r="AA117" t="e">
        <f t="shared" si="21"/>
        <v>#N/A</v>
      </c>
      <c r="AB117">
        <f t="shared" si="22"/>
        <v>2</v>
      </c>
    </row>
    <row r="118" spans="1:28" x14ac:dyDescent="0.25">
      <c r="A118">
        <v>0</v>
      </c>
      <c r="B118">
        <v>0.65500000000000003</v>
      </c>
      <c r="C118">
        <v>84.7</v>
      </c>
      <c r="D118">
        <v>2.8715000000000002</v>
      </c>
      <c r="E118">
        <v>24</v>
      </c>
      <c r="F118">
        <v>666</v>
      </c>
      <c r="G118">
        <v>20.2</v>
      </c>
      <c r="H118">
        <v>22.01</v>
      </c>
      <c r="I118">
        <v>17.149999999999999</v>
      </c>
      <c r="J118">
        <v>19</v>
      </c>
      <c r="K118">
        <v>1</v>
      </c>
      <c r="L118">
        <f t="shared" si="12"/>
        <v>15.469416040148456</v>
      </c>
      <c r="M118">
        <f t="shared" si="13"/>
        <v>5227355.3563627684</v>
      </c>
      <c r="N118">
        <f t="shared" si="14"/>
        <v>0.99999980869871274</v>
      </c>
      <c r="O118">
        <f t="shared" si="15"/>
        <v>-1.9130130555373436E-7</v>
      </c>
      <c r="V118">
        <f t="shared" si="16"/>
        <v>0.99999980869871274</v>
      </c>
      <c r="W118">
        <f t="shared" si="17"/>
        <v>1</v>
      </c>
      <c r="X118">
        <f t="shared" si="18"/>
        <v>1</v>
      </c>
      <c r="Y118">
        <f t="shared" si="19"/>
        <v>0.99999980869871274</v>
      </c>
      <c r="Z118" t="e">
        <f t="shared" si="20"/>
        <v>#N/A</v>
      </c>
      <c r="AA118" t="e">
        <f t="shared" si="21"/>
        <v>#N/A</v>
      </c>
      <c r="AB118">
        <f t="shared" si="22"/>
        <v>1</v>
      </c>
    </row>
    <row r="119" spans="1:28" x14ac:dyDescent="0.25">
      <c r="A119">
        <v>0</v>
      </c>
      <c r="B119">
        <v>0.54400000000000004</v>
      </c>
      <c r="C119">
        <v>76.7</v>
      </c>
      <c r="D119">
        <v>3.1025</v>
      </c>
      <c r="E119">
        <v>4</v>
      </c>
      <c r="F119">
        <v>304</v>
      </c>
      <c r="G119">
        <v>18.399999999999999</v>
      </c>
      <c r="H119">
        <v>396.24</v>
      </c>
      <c r="I119">
        <v>9.9700000000000006</v>
      </c>
      <c r="J119">
        <v>20.3</v>
      </c>
      <c r="K119">
        <v>1</v>
      </c>
      <c r="L119">
        <f t="shared" si="12"/>
        <v>-0.90715370779014415</v>
      </c>
      <c r="M119">
        <f t="shared" si="13"/>
        <v>0.40367155764556006</v>
      </c>
      <c r="N119">
        <f t="shared" si="14"/>
        <v>0.28758262960222408</v>
      </c>
      <c r="O119">
        <f t="shared" si="15"/>
        <v>-1.2462450527262179</v>
      </c>
      <c r="V119">
        <f t="shared" si="16"/>
        <v>0.28758262960222408</v>
      </c>
      <c r="W119">
        <f t="shared" si="17"/>
        <v>0</v>
      </c>
      <c r="X119">
        <f t="shared" si="18"/>
        <v>0</v>
      </c>
      <c r="Y119" t="e">
        <f t="shared" si="19"/>
        <v>#N/A</v>
      </c>
      <c r="Z119">
        <f t="shared" si="20"/>
        <v>0.28758262960222408</v>
      </c>
      <c r="AA119">
        <f t="shared" si="21"/>
        <v>2</v>
      </c>
      <c r="AB119" t="e">
        <f t="shared" si="22"/>
        <v>#N/A</v>
      </c>
    </row>
    <row r="120" spans="1:28" x14ac:dyDescent="0.25">
      <c r="A120">
        <v>0</v>
      </c>
      <c r="B120">
        <v>0.624</v>
      </c>
      <c r="C120">
        <v>98.4</v>
      </c>
      <c r="D120">
        <v>2.3460000000000001</v>
      </c>
      <c r="E120">
        <v>4</v>
      </c>
      <c r="F120">
        <v>437</v>
      </c>
      <c r="G120">
        <v>21.2</v>
      </c>
      <c r="H120">
        <v>262.76</v>
      </c>
      <c r="I120">
        <v>17.309999999999999</v>
      </c>
      <c r="J120">
        <v>15.6</v>
      </c>
      <c r="K120">
        <v>1</v>
      </c>
      <c r="L120">
        <f t="shared" si="12"/>
        <v>1.8786717906122186</v>
      </c>
      <c r="M120">
        <f t="shared" si="13"/>
        <v>6.5448062136024765</v>
      </c>
      <c r="N120">
        <f t="shared" si="14"/>
        <v>0.86745849108793449</v>
      </c>
      <c r="O120">
        <f t="shared" si="15"/>
        <v>-0.1421876171959065</v>
      </c>
      <c r="V120">
        <f t="shared" si="16"/>
        <v>0.86745849108793449</v>
      </c>
      <c r="W120">
        <f t="shared" si="17"/>
        <v>1</v>
      </c>
      <c r="X120">
        <f t="shared" si="18"/>
        <v>1</v>
      </c>
      <c r="Y120">
        <f t="shared" si="19"/>
        <v>0.86745849108793449</v>
      </c>
      <c r="Z120" t="e">
        <f t="shared" si="20"/>
        <v>#N/A</v>
      </c>
      <c r="AA120" t="e">
        <f t="shared" si="21"/>
        <v>#N/A</v>
      </c>
      <c r="AB120">
        <f t="shared" si="22"/>
        <v>1</v>
      </c>
    </row>
    <row r="121" spans="1:28" x14ac:dyDescent="0.25">
      <c r="A121">
        <v>0</v>
      </c>
      <c r="B121">
        <v>0.50700000000000001</v>
      </c>
      <c r="C121">
        <v>80.8</v>
      </c>
      <c r="D121">
        <v>3.2721</v>
      </c>
      <c r="E121">
        <v>8</v>
      </c>
      <c r="F121">
        <v>307</v>
      </c>
      <c r="G121">
        <v>17.399999999999999</v>
      </c>
      <c r="H121">
        <v>396.9</v>
      </c>
      <c r="I121">
        <v>7.6</v>
      </c>
      <c r="J121">
        <v>30.1</v>
      </c>
      <c r="K121">
        <v>1</v>
      </c>
      <c r="L121">
        <f t="shared" si="12"/>
        <v>1.8470298120233339</v>
      </c>
      <c r="M121">
        <f t="shared" si="13"/>
        <v>6.3409576885849566</v>
      </c>
      <c r="N121">
        <f t="shared" si="14"/>
        <v>0.86377799158889312</v>
      </c>
      <c r="O121">
        <f t="shared" si="15"/>
        <v>-0.14643949737598472</v>
      </c>
      <c r="V121">
        <f t="shared" si="16"/>
        <v>0.86377799158889312</v>
      </c>
      <c r="W121">
        <f t="shared" si="17"/>
        <v>1</v>
      </c>
      <c r="X121">
        <f t="shared" si="18"/>
        <v>1</v>
      </c>
      <c r="Y121">
        <f t="shared" si="19"/>
        <v>0.86377799158889312</v>
      </c>
      <c r="Z121" t="e">
        <f t="shared" si="20"/>
        <v>#N/A</v>
      </c>
      <c r="AA121" t="e">
        <f t="shared" si="21"/>
        <v>#N/A</v>
      </c>
      <c r="AB121">
        <f t="shared" si="22"/>
        <v>1</v>
      </c>
    </row>
    <row r="122" spans="1:28" x14ac:dyDescent="0.25">
      <c r="A122">
        <v>0</v>
      </c>
      <c r="B122">
        <v>0.53800000000000003</v>
      </c>
      <c r="C122">
        <v>81.7</v>
      </c>
      <c r="D122">
        <v>4.2579000000000002</v>
      </c>
      <c r="E122">
        <v>4</v>
      </c>
      <c r="F122">
        <v>307</v>
      </c>
      <c r="G122">
        <v>21</v>
      </c>
      <c r="H122">
        <v>386.75</v>
      </c>
      <c r="I122">
        <v>14.67</v>
      </c>
      <c r="J122">
        <v>17.5</v>
      </c>
      <c r="K122">
        <v>1</v>
      </c>
      <c r="L122">
        <f t="shared" si="12"/>
        <v>-0.65688674511808731</v>
      </c>
      <c r="M122">
        <f t="shared" si="13"/>
        <v>0.51846293178692116</v>
      </c>
      <c r="N122">
        <f t="shared" si="14"/>
        <v>0.34143930742964929</v>
      </c>
      <c r="O122">
        <f t="shared" si="15"/>
        <v>-1.074585339251636</v>
      </c>
      <c r="V122">
        <f t="shared" si="16"/>
        <v>0.34143930742964929</v>
      </c>
      <c r="W122">
        <f t="shared" si="17"/>
        <v>0</v>
      </c>
      <c r="X122">
        <f t="shared" si="18"/>
        <v>0</v>
      </c>
      <c r="Y122" t="e">
        <f t="shared" si="19"/>
        <v>#N/A</v>
      </c>
      <c r="Z122">
        <f t="shared" si="20"/>
        <v>0.34143930742964929</v>
      </c>
      <c r="AA122">
        <f t="shared" si="21"/>
        <v>2</v>
      </c>
      <c r="AB122" t="e">
        <f t="shared" si="22"/>
        <v>#N/A</v>
      </c>
    </row>
    <row r="123" spans="1:28" x14ac:dyDescent="0.25">
      <c r="A123">
        <v>0</v>
      </c>
      <c r="B123">
        <v>0.44800000000000001</v>
      </c>
      <c r="C123">
        <v>6.6</v>
      </c>
      <c r="D123">
        <v>5.7209000000000003</v>
      </c>
      <c r="E123">
        <v>3</v>
      </c>
      <c r="F123">
        <v>233</v>
      </c>
      <c r="G123">
        <v>17.899999999999999</v>
      </c>
      <c r="H123">
        <v>383.37</v>
      </c>
      <c r="I123">
        <v>5.81</v>
      </c>
      <c r="J123">
        <v>25.3</v>
      </c>
      <c r="K123">
        <v>0</v>
      </c>
      <c r="L123">
        <f t="shared" si="12"/>
        <v>-4.0149302141865562</v>
      </c>
      <c r="M123">
        <f t="shared" si="13"/>
        <v>1.8044213736946622E-2</v>
      </c>
      <c r="N123">
        <f t="shared" si="14"/>
        <v>0.98227560896327726</v>
      </c>
      <c r="O123">
        <f t="shared" si="15"/>
        <v>-1.7883349146827782E-2</v>
      </c>
      <c r="V123">
        <f t="shared" si="16"/>
        <v>1.7724391036722777E-2</v>
      </c>
      <c r="W123">
        <f t="shared" si="17"/>
        <v>0</v>
      </c>
      <c r="X123">
        <f t="shared" si="18"/>
        <v>1</v>
      </c>
      <c r="Y123">
        <f t="shared" si="19"/>
        <v>1.7724391036722777E-2</v>
      </c>
      <c r="Z123" t="e">
        <f t="shared" si="20"/>
        <v>#N/A</v>
      </c>
      <c r="AA123" t="e">
        <f t="shared" si="21"/>
        <v>#N/A</v>
      </c>
      <c r="AB123">
        <f t="shared" si="22"/>
        <v>2</v>
      </c>
    </row>
    <row r="124" spans="1:28" x14ac:dyDescent="0.25">
      <c r="A124">
        <v>0</v>
      </c>
      <c r="B124">
        <v>0.504</v>
      </c>
      <c r="C124">
        <v>76.900000000000006</v>
      </c>
      <c r="D124">
        <v>3.6715</v>
      </c>
      <c r="E124">
        <v>8</v>
      </c>
      <c r="F124">
        <v>307</v>
      </c>
      <c r="G124">
        <v>17.399999999999999</v>
      </c>
      <c r="H124">
        <v>376.14</v>
      </c>
      <c r="I124">
        <v>5.25</v>
      </c>
      <c r="J124">
        <v>31.7</v>
      </c>
      <c r="K124">
        <v>1</v>
      </c>
      <c r="L124">
        <f t="shared" si="12"/>
        <v>1.9476350115910874</v>
      </c>
      <c r="M124">
        <f t="shared" si="13"/>
        <v>7.0120844567677008</v>
      </c>
      <c r="N124">
        <f t="shared" si="14"/>
        <v>0.87518853484434833</v>
      </c>
      <c r="O124">
        <f t="shared" si="15"/>
        <v>-0.13331594744096203</v>
      </c>
      <c r="V124">
        <f t="shared" si="16"/>
        <v>0.87518853484434833</v>
      </c>
      <c r="W124">
        <f t="shared" si="17"/>
        <v>1</v>
      </c>
      <c r="X124">
        <f t="shared" si="18"/>
        <v>1</v>
      </c>
      <c r="Y124">
        <f t="shared" si="19"/>
        <v>0.87518853484434833</v>
      </c>
      <c r="Z124" t="e">
        <f t="shared" si="20"/>
        <v>#N/A</v>
      </c>
      <c r="AA124" t="e">
        <f t="shared" si="21"/>
        <v>#N/A</v>
      </c>
      <c r="AB124">
        <f t="shared" si="22"/>
        <v>1</v>
      </c>
    </row>
    <row r="125" spans="1:28" x14ac:dyDescent="0.25">
      <c r="A125">
        <v>0</v>
      </c>
      <c r="B125">
        <v>0.65900000000000003</v>
      </c>
      <c r="C125">
        <v>100</v>
      </c>
      <c r="D125">
        <v>1.2851999999999999</v>
      </c>
      <c r="E125">
        <v>24</v>
      </c>
      <c r="F125">
        <v>666</v>
      </c>
      <c r="G125">
        <v>20.2</v>
      </c>
      <c r="H125">
        <v>332.09</v>
      </c>
      <c r="I125">
        <v>12.13</v>
      </c>
      <c r="J125">
        <v>27.9</v>
      </c>
      <c r="K125">
        <v>1</v>
      </c>
      <c r="L125">
        <f t="shared" si="12"/>
        <v>11.547911143261606</v>
      </c>
      <c r="M125">
        <f t="shared" si="13"/>
        <v>103560.48770621185</v>
      </c>
      <c r="N125">
        <f t="shared" si="14"/>
        <v>0.99999034390078634</v>
      </c>
      <c r="O125">
        <f t="shared" si="15"/>
        <v>-9.6561458340879667E-6</v>
      </c>
      <c r="V125">
        <f t="shared" si="16"/>
        <v>0.99999034390078634</v>
      </c>
      <c r="W125">
        <f t="shared" si="17"/>
        <v>1</v>
      </c>
      <c r="X125">
        <f t="shared" si="18"/>
        <v>1</v>
      </c>
      <c r="Y125">
        <f t="shared" si="19"/>
        <v>0.99999034390078634</v>
      </c>
      <c r="Z125" t="e">
        <f t="shared" si="20"/>
        <v>#N/A</v>
      </c>
      <c r="AA125" t="e">
        <f t="shared" si="21"/>
        <v>#N/A</v>
      </c>
      <c r="AB125">
        <f t="shared" si="22"/>
        <v>1</v>
      </c>
    </row>
    <row r="126" spans="1:28" x14ac:dyDescent="0.25">
      <c r="A126">
        <v>20</v>
      </c>
      <c r="B126">
        <v>0.64700000000000002</v>
      </c>
      <c r="C126">
        <v>91.5</v>
      </c>
      <c r="D126">
        <v>2.2885</v>
      </c>
      <c r="E126">
        <v>5</v>
      </c>
      <c r="F126">
        <v>264</v>
      </c>
      <c r="G126">
        <v>13</v>
      </c>
      <c r="H126">
        <v>386.86</v>
      </c>
      <c r="I126">
        <v>5.91</v>
      </c>
      <c r="J126">
        <v>48.8</v>
      </c>
      <c r="K126">
        <v>1</v>
      </c>
      <c r="L126">
        <f t="shared" si="12"/>
        <v>1.1097641706403767</v>
      </c>
      <c r="M126">
        <f t="shared" si="13"/>
        <v>3.0336428880106752</v>
      </c>
      <c r="N126">
        <f t="shared" si="14"/>
        <v>0.75208514294303752</v>
      </c>
      <c r="O126">
        <f t="shared" si="15"/>
        <v>-0.28490573944270386</v>
      </c>
      <c r="V126">
        <f t="shared" si="16"/>
        <v>0.75208514294303752</v>
      </c>
      <c r="W126">
        <f t="shared" si="17"/>
        <v>1</v>
      </c>
      <c r="X126">
        <f t="shared" si="18"/>
        <v>1</v>
      </c>
      <c r="Y126">
        <f t="shared" si="19"/>
        <v>0.75208514294303752</v>
      </c>
      <c r="Z126" t="e">
        <f t="shared" si="20"/>
        <v>#N/A</v>
      </c>
      <c r="AA126" t="e">
        <f t="shared" si="21"/>
        <v>#N/A</v>
      </c>
      <c r="AB126">
        <f t="shared" si="22"/>
        <v>1</v>
      </c>
    </row>
    <row r="127" spans="1:28" x14ac:dyDescent="0.25">
      <c r="A127">
        <v>0</v>
      </c>
      <c r="B127">
        <v>0.54700000000000004</v>
      </c>
      <c r="C127">
        <v>81.599999999999994</v>
      </c>
      <c r="D127">
        <v>2.6775000000000002</v>
      </c>
      <c r="E127">
        <v>6</v>
      </c>
      <c r="F127">
        <v>432</v>
      </c>
      <c r="G127">
        <v>17.8</v>
      </c>
      <c r="H127">
        <v>395.59</v>
      </c>
      <c r="I127">
        <v>10.16</v>
      </c>
      <c r="J127">
        <v>22.8</v>
      </c>
      <c r="K127">
        <v>0</v>
      </c>
      <c r="L127">
        <f t="shared" si="12"/>
        <v>0.25718336365669936</v>
      </c>
      <c r="M127">
        <f t="shared" si="13"/>
        <v>1.2932822459809328</v>
      </c>
      <c r="N127">
        <f t="shared" si="14"/>
        <v>0.43605622541775635</v>
      </c>
      <c r="O127">
        <f t="shared" si="15"/>
        <v>-0.82998408656721578</v>
      </c>
      <c r="V127">
        <f t="shared" si="16"/>
        <v>0.56394377458224365</v>
      </c>
      <c r="W127">
        <f t="shared" si="17"/>
        <v>1</v>
      </c>
      <c r="X127">
        <f t="shared" si="18"/>
        <v>0</v>
      </c>
      <c r="Y127" t="e">
        <f t="shared" si="19"/>
        <v>#N/A</v>
      </c>
      <c r="Z127">
        <f t="shared" si="20"/>
        <v>0.56394377458224365</v>
      </c>
      <c r="AA127">
        <f t="shared" si="21"/>
        <v>1</v>
      </c>
      <c r="AB127" t="e">
        <f t="shared" si="22"/>
        <v>#N/A</v>
      </c>
    </row>
    <row r="128" spans="1:28" x14ac:dyDescent="0.25">
      <c r="A128">
        <v>0</v>
      </c>
      <c r="B128">
        <v>0.66800000000000004</v>
      </c>
      <c r="C128">
        <v>100</v>
      </c>
      <c r="D128">
        <v>1.137</v>
      </c>
      <c r="E128">
        <v>24</v>
      </c>
      <c r="F128">
        <v>666</v>
      </c>
      <c r="G128">
        <v>20.2</v>
      </c>
      <c r="H128">
        <v>396.9</v>
      </c>
      <c r="I128">
        <v>37.97</v>
      </c>
      <c r="J128">
        <v>13.8</v>
      </c>
      <c r="K128">
        <v>1</v>
      </c>
      <c r="L128">
        <f t="shared" si="12"/>
        <v>11.121581830026182</v>
      </c>
      <c r="M128">
        <f t="shared" si="13"/>
        <v>67614.776811280739</v>
      </c>
      <c r="N128">
        <f t="shared" si="14"/>
        <v>0.99998521055222378</v>
      </c>
      <c r="O128">
        <f t="shared" si="15"/>
        <v>-1.4789557141181106E-5</v>
      </c>
      <c r="V128">
        <f t="shared" si="16"/>
        <v>0.99998521055222378</v>
      </c>
      <c r="W128">
        <f t="shared" si="17"/>
        <v>1</v>
      </c>
      <c r="X128">
        <f t="shared" si="18"/>
        <v>1</v>
      </c>
      <c r="Y128">
        <f t="shared" si="19"/>
        <v>0.99998521055222378</v>
      </c>
      <c r="Z128" t="e">
        <f t="shared" si="20"/>
        <v>#N/A</v>
      </c>
      <c r="AA128" t="e">
        <f t="shared" si="21"/>
        <v>#N/A</v>
      </c>
      <c r="AB128">
        <f t="shared" si="22"/>
        <v>1</v>
      </c>
    </row>
    <row r="129" spans="1:28" x14ac:dyDescent="0.25">
      <c r="A129">
        <v>0</v>
      </c>
      <c r="B129">
        <v>0.51500000000000001</v>
      </c>
      <c r="C129">
        <v>58.5</v>
      </c>
      <c r="D129">
        <v>4.8121999999999998</v>
      </c>
      <c r="E129">
        <v>5</v>
      </c>
      <c r="F129">
        <v>224</v>
      </c>
      <c r="G129">
        <v>20.2</v>
      </c>
      <c r="H129">
        <v>396.9</v>
      </c>
      <c r="I129">
        <v>9.2899999999999991</v>
      </c>
      <c r="J129">
        <v>18.7</v>
      </c>
      <c r="K129">
        <v>0</v>
      </c>
      <c r="L129">
        <f t="shared" si="12"/>
        <v>-1.2522286071374451</v>
      </c>
      <c r="M129">
        <f t="shared" si="13"/>
        <v>0.28586700118696778</v>
      </c>
      <c r="N129">
        <f t="shared" si="14"/>
        <v>0.77768540531556718</v>
      </c>
      <c r="O129">
        <f t="shared" si="15"/>
        <v>-0.2514331999282497</v>
      </c>
      <c r="V129">
        <f t="shared" si="16"/>
        <v>0.22231459468443279</v>
      </c>
      <c r="W129">
        <f t="shared" si="17"/>
        <v>0</v>
      </c>
      <c r="X129">
        <f t="shared" si="18"/>
        <v>1</v>
      </c>
      <c r="Y129">
        <f t="shared" si="19"/>
        <v>0.22231459468443279</v>
      </c>
      <c r="Z129" t="e">
        <f t="shared" si="20"/>
        <v>#N/A</v>
      </c>
      <c r="AA129" t="e">
        <f t="shared" si="21"/>
        <v>#N/A</v>
      </c>
      <c r="AB129">
        <f t="shared" si="22"/>
        <v>2</v>
      </c>
    </row>
    <row r="130" spans="1:28" x14ac:dyDescent="0.25">
      <c r="A130">
        <v>0</v>
      </c>
      <c r="B130">
        <v>0.52</v>
      </c>
      <c r="C130">
        <v>91.9</v>
      </c>
      <c r="D130">
        <v>2.2109999999999999</v>
      </c>
      <c r="E130">
        <v>5</v>
      </c>
      <c r="F130">
        <v>384</v>
      </c>
      <c r="G130">
        <v>20.9</v>
      </c>
      <c r="H130">
        <v>395.67</v>
      </c>
      <c r="I130">
        <v>18.66</v>
      </c>
      <c r="J130">
        <v>19.5</v>
      </c>
      <c r="K130">
        <v>0</v>
      </c>
      <c r="L130">
        <f t="shared" si="12"/>
        <v>0.50510504246376775</v>
      </c>
      <c r="M130">
        <f t="shared" si="13"/>
        <v>1.6571595834441897</v>
      </c>
      <c r="N130">
        <f t="shared" si="14"/>
        <v>0.37634171700888508</v>
      </c>
      <c r="O130">
        <f t="shared" si="15"/>
        <v>-0.97725772648861708</v>
      </c>
      <c r="V130">
        <f t="shared" si="16"/>
        <v>0.62365828299111492</v>
      </c>
      <c r="W130">
        <f t="shared" si="17"/>
        <v>1</v>
      </c>
      <c r="X130">
        <f t="shared" si="18"/>
        <v>0</v>
      </c>
      <c r="Y130" t="e">
        <f t="shared" si="19"/>
        <v>#N/A</v>
      </c>
      <c r="Z130">
        <f t="shared" si="20"/>
        <v>0.62365828299111492</v>
      </c>
      <c r="AA130">
        <f t="shared" si="21"/>
        <v>1</v>
      </c>
      <c r="AB130" t="e">
        <f t="shared" si="22"/>
        <v>#N/A</v>
      </c>
    </row>
    <row r="131" spans="1:28" x14ac:dyDescent="0.25">
      <c r="A131">
        <v>0</v>
      </c>
      <c r="B131">
        <v>0.437</v>
      </c>
      <c r="C131">
        <v>51</v>
      </c>
      <c r="D131">
        <v>5.9603999999999999</v>
      </c>
      <c r="E131">
        <v>4</v>
      </c>
      <c r="F131">
        <v>289</v>
      </c>
      <c r="G131">
        <v>16</v>
      </c>
      <c r="H131">
        <v>392.85</v>
      </c>
      <c r="I131">
        <v>7.39</v>
      </c>
      <c r="J131">
        <v>27.1</v>
      </c>
      <c r="K131">
        <v>0</v>
      </c>
      <c r="L131">
        <f t="shared" ref="L131:L194" si="23">$R$2 + A131*$R$3 + B131*$R$4 + C131*$R$5 + D131*$R$6 + E131*$R$7 + F131*$R$8 + G131*$R$9 + H131*$R$10 + I131*$R$11 + J131*$R$12</f>
        <v>-1.8100417417603185</v>
      </c>
      <c r="M131">
        <f t="shared" ref="M131:M194" si="24">EXP(L131)</f>
        <v>0.16364730573352193</v>
      </c>
      <c r="N131">
        <f t="shared" ref="N131:N194" si="25" xml:space="preserve"> IF(K131=1,M131/(1+M131),1 - (M131/(1+M131)))</f>
        <v>0.85936691905940998</v>
      </c>
      <c r="O131">
        <f t="shared" ref="O131:O194" si="26">LN(N131)</f>
        <v>-0.15155930144773494</v>
      </c>
      <c r="V131">
        <f t="shared" ref="V131:V194" si="27" xml:space="preserve"> M131 / (1 + M131)</f>
        <v>0.14063308094059004</v>
      </c>
      <c r="W131">
        <f t="shared" ref="W131:W194" si="28">IF(V131&gt;=0.5,1,0)</f>
        <v>0</v>
      </c>
      <c r="X131">
        <f t="shared" ref="X131:X194" si="29">IF(W131=K131,1,0)</f>
        <v>1</v>
      </c>
      <c r="Y131">
        <f t="shared" ref="Y131:Y194" si="30">IF(X131=1,V131,NA())</f>
        <v>0.14063308094059004</v>
      </c>
      <c r="Z131" t="e">
        <f t="shared" ref="Z131:Z194" si="31">IF(X131=0,V131,NA())</f>
        <v>#N/A</v>
      </c>
      <c r="AA131" t="e">
        <f t="shared" ref="AA131:AA194" si="32">IF(X131=0,IF(W131=1,1,2),NA())</f>
        <v>#N/A</v>
      </c>
      <c r="AB131">
        <f t="shared" ref="AB131:AB194" si="33">IF(X131=1,IF(W131=1,1,2),NA())</f>
        <v>2</v>
      </c>
    </row>
    <row r="132" spans="1:28" x14ac:dyDescent="0.25">
      <c r="A132">
        <v>0</v>
      </c>
      <c r="B132">
        <v>0.67100000000000004</v>
      </c>
      <c r="C132">
        <v>91.9</v>
      </c>
      <c r="D132">
        <v>1.4165000000000001</v>
      </c>
      <c r="E132">
        <v>24</v>
      </c>
      <c r="F132">
        <v>666</v>
      </c>
      <c r="G132">
        <v>20.2</v>
      </c>
      <c r="H132">
        <v>396.9</v>
      </c>
      <c r="I132">
        <v>17.21</v>
      </c>
      <c r="J132">
        <v>10.4</v>
      </c>
      <c r="K132">
        <v>1</v>
      </c>
      <c r="L132">
        <f t="shared" si="23"/>
        <v>9.3985197877155482</v>
      </c>
      <c r="M132">
        <f t="shared" si="24"/>
        <v>12070.500597022045</v>
      </c>
      <c r="N132">
        <f t="shared" si="25"/>
        <v>0.99991716025758659</v>
      </c>
      <c r="O132">
        <f t="shared" si="26"/>
        <v>-8.2843173814376865E-5</v>
      </c>
      <c r="V132">
        <f t="shared" si="27"/>
        <v>0.99991716025758659</v>
      </c>
      <c r="W132">
        <f t="shared" si="28"/>
        <v>1</v>
      </c>
      <c r="X132">
        <f t="shared" si="29"/>
        <v>1</v>
      </c>
      <c r="Y132">
        <f t="shared" si="30"/>
        <v>0.99991716025758659</v>
      </c>
      <c r="Z132" t="e">
        <f t="shared" si="31"/>
        <v>#N/A</v>
      </c>
      <c r="AA132" t="e">
        <f t="shared" si="32"/>
        <v>#N/A</v>
      </c>
      <c r="AB132">
        <f t="shared" si="33"/>
        <v>1</v>
      </c>
    </row>
    <row r="133" spans="1:28" x14ac:dyDescent="0.25">
      <c r="A133">
        <v>0</v>
      </c>
      <c r="B133">
        <v>0.77</v>
      </c>
      <c r="C133">
        <v>89</v>
      </c>
      <c r="D133">
        <v>1.9047000000000001</v>
      </c>
      <c r="E133">
        <v>24</v>
      </c>
      <c r="F133">
        <v>666</v>
      </c>
      <c r="G133">
        <v>20.2</v>
      </c>
      <c r="H133">
        <v>353.04</v>
      </c>
      <c r="I133">
        <v>14.64</v>
      </c>
      <c r="J133">
        <v>16.8</v>
      </c>
      <c r="K133">
        <v>1</v>
      </c>
      <c r="L133">
        <f t="shared" si="23"/>
        <v>10.180479619172642</v>
      </c>
      <c r="M133">
        <f t="shared" si="24"/>
        <v>26383.118113003038</v>
      </c>
      <c r="N133">
        <f t="shared" si="25"/>
        <v>0.99996209841103212</v>
      </c>
      <c r="O133">
        <f t="shared" si="26"/>
        <v>-3.790230725125391E-5</v>
      </c>
      <c r="V133">
        <f t="shared" si="27"/>
        <v>0.99996209841103212</v>
      </c>
      <c r="W133">
        <f t="shared" si="28"/>
        <v>1</v>
      </c>
      <c r="X133">
        <f t="shared" si="29"/>
        <v>1</v>
      </c>
      <c r="Y133">
        <f t="shared" si="30"/>
        <v>0.99996209841103212</v>
      </c>
      <c r="Z133" t="e">
        <f t="shared" si="31"/>
        <v>#N/A</v>
      </c>
      <c r="AA133" t="e">
        <f t="shared" si="32"/>
        <v>#N/A</v>
      </c>
      <c r="AB133">
        <f t="shared" si="33"/>
        <v>1</v>
      </c>
    </row>
    <row r="134" spans="1:28" x14ac:dyDescent="0.25">
      <c r="A134">
        <v>25</v>
      </c>
      <c r="B134">
        <v>0.42599999999999999</v>
      </c>
      <c r="C134">
        <v>32.200000000000003</v>
      </c>
      <c r="D134">
        <v>5.4006999999999996</v>
      </c>
      <c r="E134">
        <v>4</v>
      </c>
      <c r="F134">
        <v>281</v>
      </c>
      <c r="G134">
        <v>19</v>
      </c>
      <c r="H134">
        <v>396.9</v>
      </c>
      <c r="I134">
        <v>6.72</v>
      </c>
      <c r="J134">
        <v>24.8</v>
      </c>
      <c r="K134">
        <v>0</v>
      </c>
      <c r="L134">
        <f t="shared" si="23"/>
        <v>-4.1313670576363126</v>
      </c>
      <c r="M134">
        <f t="shared" si="24"/>
        <v>1.6060907621650865E-2</v>
      </c>
      <c r="N134">
        <f t="shared" si="25"/>
        <v>0.98419296766446263</v>
      </c>
      <c r="O134">
        <f t="shared" si="26"/>
        <v>-1.5933295805960621E-2</v>
      </c>
      <c r="V134">
        <f t="shared" si="27"/>
        <v>1.580703233553735E-2</v>
      </c>
      <c r="W134">
        <f t="shared" si="28"/>
        <v>0</v>
      </c>
      <c r="X134">
        <f t="shared" si="29"/>
        <v>1</v>
      </c>
      <c r="Y134">
        <f t="shared" si="30"/>
        <v>1.580703233553735E-2</v>
      </c>
      <c r="Z134" t="e">
        <f t="shared" si="31"/>
        <v>#N/A</v>
      </c>
      <c r="AA134" t="e">
        <f t="shared" si="32"/>
        <v>#N/A</v>
      </c>
      <c r="AB134">
        <f t="shared" si="33"/>
        <v>2</v>
      </c>
    </row>
    <row r="135" spans="1:28" x14ac:dyDescent="0.25">
      <c r="A135">
        <v>0</v>
      </c>
      <c r="B135">
        <v>0.57999999999999996</v>
      </c>
      <c r="C135">
        <v>56.7</v>
      </c>
      <c r="D135">
        <v>2.8237000000000001</v>
      </c>
      <c r="E135">
        <v>24</v>
      </c>
      <c r="F135">
        <v>666</v>
      </c>
      <c r="G135">
        <v>20.2</v>
      </c>
      <c r="H135">
        <v>396.9</v>
      </c>
      <c r="I135">
        <v>14.76</v>
      </c>
      <c r="J135">
        <v>20.100000000000001</v>
      </c>
      <c r="K135">
        <v>1</v>
      </c>
      <c r="L135">
        <f t="shared" si="23"/>
        <v>8.3120862929110562</v>
      </c>
      <c r="M135">
        <f t="shared" si="24"/>
        <v>4072.8011824274004</v>
      </c>
      <c r="N135">
        <f t="shared" si="25"/>
        <v>0.99975452901228623</v>
      </c>
      <c r="O135">
        <f t="shared" si="26"/>
        <v>-2.4550112064794906E-4</v>
      </c>
      <c r="V135">
        <f t="shared" si="27"/>
        <v>0.99975452901228623</v>
      </c>
      <c r="W135">
        <f t="shared" si="28"/>
        <v>1</v>
      </c>
      <c r="X135">
        <f t="shared" si="29"/>
        <v>1</v>
      </c>
      <c r="Y135">
        <f t="shared" si="30"/>
        <v>0.99975452901228623</v>
      </c>
      <c r="Z135" t="e">
        <f t="shared" si="31"/>
        <v>#N/A</v>
      </c>
      <c r="AA135" t="e">
        <f t="shared" si="32"/>
        <v>#N/A</v>
      </c>
      <c r="AB135">
        <f t="shared" si="33"/>
        <v>1</v>
      </c>
    </row>
    <row r="136" spans="1:28" x14ac:dyDescent="0.25">
      <c r="A136">
        <v>90</v>
      </c>
      <c r="B136">
        <v>0.40100000000000002</v>
      </c>
      <c r="C136">
        <v>24.8</v>
      </c>
      <c r="D136">
        <v>5.8849999999999998</v>
      </c>
      <c r="E136">
        <v>1</v>
      </c>
      <c r="F136">
        <v>198</v>
      </c>
      <c r="G136">
        <v>13.6</v>
      </c>
      <c r="H136">
        <v>395.52</v>
      </c>
      <c r="I136">
        <v>3.16</v>
      </c>
      <c r="J136">
        <v>50</v>
      </c>
      <c r="K136">
        <v>0</v>
      </c>
      <c r="L136">
        <f t="shared" si="23"/>
        <v>-7.8907489287355199</v>
      </c>
      <c r="M136">
        <f t="shared" si="24"/>
        <v>3.7418922895349676E-4</v>
      </c>
      <c r="N136">
        <f t="shared" si="25"/>
        <v>0.99962595073625204</v>
      </c>
      <c r="O136">
        <f t="shared" si="26"/>
        <v>-3.7411923762347229E-4</v>
      </c>
      <c r="V136">
        <f t="shared" si="27"/>
        <v>3.7404926374790432E-4</v>
      </c>
      <c r="W136">
        <f t="shared" si="28"/>
        <v>0</v>
      </c>
      <c r="X136">
        <f t="shared" si="29"/>
        <v>1</v>
      </c>
      <c r="Y136">
        <f t="shared" si="30"/>
        <v>3.7404926374790432E-4</v>
      </c>
      <c r="Z136" t="e">
        <f t="shared" si="31"/>
        <v>#N/A</v>
      </c>
      <c r="AA136" t="e">
        <f t="shared" si="32"/>
        <v>#N/A</v>
      </c>
      <c r="AB136">
        <f t="shared" si="33"/>
        <v>2</v>
      </c>
    </row>
    <row r="137" spans="1:28" x14ac:dyDescent="0.25">
      <c r="A137">
        <v>0</v>
      </c>
      <c r="B137">
        <v>0.44500000000000001</v>
      </c>
      <c r="C137">
        <v>57.8</v>
      </c>
      <c r="D137">
        <v>3.4952000000000001</v>
      </c>
      <c r="E137">
        <v>2</v>
      </c>
      <c r="F137">
        <v>276</v>
      </c>
      <c r="G137">
        <v>18</v>
      </c>
      <c r="H137">
        <v>357.98</v>
      </c>
      <c r="I137">
        <v>6.65</v>
      </c>
      <c r="J137">
        <v>28.4</v>
      </c>
      <c r="K137">
        <v>0</v>
      </c>
      <c r="L137">
        <f t="shared" si="23"/>
        <v>-1.7671249304580048</v>
      </c>
      <c r="M137">
        <f t="shared" si="24"/>
        <v>0.17082341267709644</v>
      </c>
      <c r="N137">
        <f t="shared" si="25"/>
        <v>0.85409976361293682</v>
      </c>
      <c r="O137">
        <f t="shared" si="26"/>
        <v>-0.15770727279750521</v>
      </c>
      <c r="V137">
        <f t="shared" si="27"/>
        <v>0.14590023638706323</v>
      </c>
      <c r="W137">
        <f t="shared" si="28"/>
        <v>0</v>
      </c>
      <c r="X137">
        <f t="shared" si="29"/>
        <v>1</v>
      </c>
      <c r="Y137">
        <f t="shared" si="30"/>
        <v>0.14590023638706323</v>
      </c>
      <c r="Z137" t="e">
        <f t="shared" si="31"/>
        <v>#N/A</v>
      </c>
      <c r="AA137" t="e">
        <f t="shared" si="32"/>
        <v>#N/A</v>
      </c>
      <c r="AB137">
        <f t="shared" si="33"/>
        <v>2</v>
      </c>
    </row>
    <row r="138" spans="1:28" x14ac:dyDescent="0.25">
      <c r="A138">
        <v>12.5</v>
      </c>
      <c r="B138">
        <v>0.52400000000000002</v>
      </c>
      <c r="C138">
        <v>100</v>
      </c>
      <c r="D138">
        <v>6.0820999999999996</v>
      </c>
      <c r="E138">
        <v>5</v>
      </c>
      <c r="F138">
        <v>311</v>
      </c>
      <c r="G138">
        <v>15.2</v>
      </c>
      <c r="H138">
        <v>386.63</v>
      </c>
      <c r="I138">
        <v>29.93</v>
      </c>
      <c r="J138">
        <v>16.5</v>
      </c>
      <c r="K138">
        <v>0</v>
      </c>
      <c r="L138">
        <f t="shared" si="23"/>
        <v>0.65272450614591504</v>
      </c>
      <c r="M138">
        <f t="shared" si="24"/>
        <v>1.920766847702615</v>
      </c>
      <c r="N138">
        <f t="shared" si="25"/>
        <v>0.34237583899809365</v>
      </c>
      <c r="O138">
        <f t="shared" si="26"/>
        <v>-1.0718462008780751</v>
      </c>
      <c r="V138">
        <f t="shared" si="27"/>
        <v>0.65762416100190635</v>
      </c>
      <c r="W138">
        <f t="shared" si="28"/>
        <v>1</v>
      </c>
      <c r="X138">
        <f t="shared" si="29"/>
        <v>0</v>
      </c>
      <c r="Y138" t="e">
        <f t="shared" si="30"/>
        <v>#N/A</v>
      </c>
      <c r="Z138">
        <f t="shared" si="31"/>
        <v>0.65762416100190635</v>
      </c>
      <c r="AA138">
        <f t="shared" si="32"/>
        <v>1</v>
      </c>
      <c r="AB138" t="e">
        <f t="shared" si="33"/>
        <v>#N/A</v>
      </c>
    </row>
    <row r="139" spans="1:28" x14ac:dyDescent="0.25">
      <c r="A139">
        <v>0</v>
      </c>
      <c r="B139">
        <v>0.53800000000000003</v>
      </c>
      <c r="C139">
        <v>29.3</v>
      </c>
      <c r="D139">
        <v>4.4985999999999997</v>
      </c>
      <c r="E139">
        <v>4</v>
      </c>
      <c r="F139">
        <v>307</v>
      </c>
      <c r="G139">
        <v>21</v>
      </c>
      <c r="H139">
        <v>386.85</v>
      </c>
      <c r="I139">
        <v>6.58</v>
      </c>
      <c r="J139">
        <v>23.1</v>
      </c>
      <c r="K139">
        <v>1</v>
      </c>
      <c r="L139">
        <f t="shared" si="23"/>
        <v>-2.8626751425936625</v>
      </c>
      <c r="M139">
        <f t="shared" si="24"/>
        <v>5.7115762901719554E-2</v>
      </c>
      <c r="N139">
        <f t="shared" si="25"/>
        <v>5.4029809133618628E-2</v>
      </c>
      <c r="O139">
        <f t="shared" si="26"/>
        <v>-2.9182193637324647</v>
      </c>
      <c r="V139">
        <f t="shared" si="27"/>
        <v>5.4029809133618628E-2</v>
      </c>
      <c r="W139">
        <f t="shared" si="28"/>
        <v>0</v>
      </c>
      <c r="X139">
        <f t="shared" si="29"/>
        <v>0</v>
      </c>
      <c r="Y139" t="e">
        <f t="shared" si="30"/>
        <v>#N/A</v>
      </c>
      <c r="Z139">
        <f t="shared" si="31"/>
        <v>5.4029809133618628E-2</v>
      </c>
      <c r="AA139">
        <f t="shared" si="32"/>
        <v>2</v>
      </c>
      <c r="AB139" t="e">
        <f t="shared" si="33"/>
        <v>#N/A</v>
      </c>
    </row>
    <row r="140" spans="1:28" x14ac:dyDescent="0.25">
      <c r="A140">
        <v>0</v>
      </c>
      <c r="B140">
        <v>0.624</v>
      </c>
      <c r="C140">
        <v>93.6</v>
      </c>
      <c r="D140">
        <v>1.6119000000000001</v>
      </c>
      <c r="E140">
        <v>4</v>
      </c>
      <c r="F140">
        <v>437</v>
      </c>
      <c r="G140">
        <v>21.2</v>
      </c>
      <c r="H140">
        <v>388.08</v>
      </c>
      <c r="I140">
        <v>24.16</v>
      </c>
      <c r="J140">
        <v>14</v>
      </c>
      <c r="K140">
        <v>1</v>
      </c>
      <c r="L140">
        <f t="shared" si="23"/>
        <v>5.3226576092268219E-2</v>
      </c>
      <c r="M140">
        <f t="shared" si="24"/>
        <v>1.0546685807354457</v>
      </c>
      <c r="N140">
        <f t="shared" si="25"/>
        <v>0.51330350336010822</v>
      </c>
      <c r="O140">
        <f t="shared" si="26"/>
        <v>-0.66688798426849449</v>
      </c>
      <c r="V140">
        <f t="shared" si="27"/>
        <v>0.51330350336010822</v>
      </c>
      <c r="W140">
        <f t="shared" si="28"/>
        <v>1</v>
      </c>
      <c r="X140">
        <f t="shared" si="29"/>
        <v>1</v>
      </c>
      <c r="Y140">
        <f t="shared" si="30"/>
        <v>0.51330350336010822</v>
      </c>
      <c r="Z140" t="e">
        <f t="shared" si="31"/>
        <v>#N/A</v>
      </c>
      <c r="AA140" t="e">
        <f t="shared" si="32"/>
        <v>#N/A</v>
      </c>
      <c r="AB140">
        <f t="shared" si="33"/>
        <v>1</v>
      </c>
    </row>
    <row r="141" spans="1:28" x14ac:dyDescent="0.25">
      <c r="A141">
        <v>30</v>
      </c>
      <c r="B141">
        <v>0.42799999999999999</v>
      </c>
      <c r="C141">
        <v>42.2</v>
      </c>
      <c r="D141">
        <v>6.1898999999999997</v>
      </c>
      <c r="E141">
        <v>6</v>
      </c>
      <c r="F141">
        <v>300</v>
      </c>
      <c r="G141">
        <v>16.600000000000001</v>
      </c>
      <c r="H141">
        <v>383.78</v>
      </c>
      <c r="I141">
        <v>7.37</v>
      </c>
      <c r="J141">
        <v>23.3</v>
      </c>
      <c r="K141">
        <v>0</v>
      </c>
      <c r="L141">
        <f t="shared" si="23"/>
        <v>-2.859126609616399</v>
      </c>
      <c r="M141">
        <f t="shared" si="24"/>
        <v>5.7318800098937729E-2</v>
      </c>
      <c r="N141">
        <f t="shared" si="25"/>
        <v>0.94578853597082146</v>
      </c>
      <c r="O141">
        <f t="shared" si="26"/>
        <v>-5.5736269832476648E-2</v>
      </c>
      <c r="V141">
        <f t="shared" si="27"/>
        <v>5.4211464029178494E-2</v>
      </c>
      <c r="W141">
        <f t="shared" si="28"/>
        <v>0</v>
      </c>
      <c r="X141">
        <f t="shared" si="29"/>
        <v>1</v>
      </c>
      <c r="Y141">
        <f t="shared" si="30"/>
        <v>5.4211464029178494E-2</v>
      </c>
      <c r="Z141" t="e">
        <f t="shared" si="31"/>
        <v>#N/A</v>
      </c>
      <c r="AA141" t="e">
        <f t="shared" si="32"/>
        <v>#N/A</v>
      </c>
      <c r="AB141">
        <f t="shared" si="33"/>
        <v>2</v>
      </c>
    </row>
    <row r="142" spans="1:28" x14ac:dyDescent="0.25">
      <c r="A142">
        <v>0</v>
      </c>
      <c r="B142">
        <v>0.44800000000000001</v>
      </c>
      <c r="C142">
        <v>40</v>
      </c>
      <c r="D142">
        <v>5.7209000000000003</v>
      </c>
      <c r="E142">
        <v>3</v>
      </c>
      <c r="F142">
        <v>233</v>
      </c>
      <c r="G142">
        <v>17.899999999999999</v>
      </c>
      <c r="H142">
        <v>389.39</v>
      </c>
      <c r="I142">
        <v>9.5500000000000007</v>
      </c>
      <c r="J142">
        <v>21.2</v>
      </c>
      <c r="K142">
        <v>0</v>
      </c>
      <c r="L142">
        <f t="shared" si="23"/>
        <v>-2.8345335183057312</v>
      </c>
      <c r="M142">
        <f t="shared" si="24"/>
        <v>5.8745923341009185E-2</v>
      </c>
      <c r="N142">
        <f t="shared" si="25"/>
        <v>0.94451367221738258</v>
      </c>
      <c r="O142">
        <f t="shared" si="26"/>
        <v>-5.7085116531386287E-2</v>
      </c>
      <c r="V142">
        <f t="shared" si="27"/>
        <v>5.5486327782617431E-2</v>
      </c>
      <c r="W142">
        <f t="shared" si="28"/>
        <v>0</v>
      </c>
      <c r="X142">
        <f t="shared" si="29"/>
        <v>1</v>
      </c>
      <c r="Y142">
        <f t="shared" si="30"/>
        <v>5.5486327782617431E-2</v>
      </c>
      <c r="Z142" t="e">
        <f t="shared" si="31"/>
        <v>#N/A</v>
      </c>
      <c r="AA142" t="e">
        <f t="shared" si="32"/>
        <v>#N/A</v>
      </c>
      <c r="AB142">
        <f t="shared" si="33"/>
        <v>2</v>
      </c>
    </row>
    <row r="143" spans="1:28" x14ac:dyDescent="0.25">
      <c r="A143">
        <v>0</v>
      </c>
      <c r="B143">
        <v>0.499</v>
      </c>
      <c r="C143">
        <v>61.4</v>
      </c>
      <c r="D143">
        <v>3.3778999999999999</v>
      </c>
      <c r="E143">
        <v>5</v>
      </c>
      <c r="F143">
        <v>279</v>
      </c>
      <c r="G143">
        <v>19.2</v>
      </c>
      <c r="H143">
        <v>377.56</v>
      </c>
      <c r="I143">
        <v>11.41</v>
      </c>
      <c r="J143">
        <v>20</v>
      </c>
      <c r="K143">
        <v>0</v>
      </c>
      <c r="L143">
        <f t="shared" si="23"/>
        <v>-0.59724719692413997</v>
      </c>
      <c r="M143">
        <f t="shared" si="24"/>
        <v>0.55032448778997856</v>
      </c>
      <c r="N143">
        <f t="shared" si="25"/>
        <v>0.64502625603593589</v>
      </c>
      <c r="O143">
        <f t="shared" si="26"/>
        <v>-0.43846425598241456</v>
      </c>
      <c r="V143">
        <f t="shared" si="27"/>
        <v>0.35497374396406406</v>
      </c>
      <c r="W143">
        <f t="shared" si="28"/>
        <v>0</v>
      </c>
      <c r="X143">
        <f t="shared" si="29"/>
        <v>1</v>
      </c>
      <c r="Y143">
        <f t="shared" si="30"/>
        <v>0.35497374396406406</v>
      </c>
      <c r="Z143" t="e">
        <f t="shared" si="31"/>
        <v>#N/A</v>
      </c>
      <c r="AA143" t="e">
        <f t="shared" si="32"/>
        <v>#N/A</v>
      </c>
      <c r="AB143">
        <f t="shared" si="33"/>
        <v>2</v>
      </c>
    </row>
    <row r="144" spans="1:28" x14ac:dyDescent="0.25">
      <c r="A144">
        <v>0</v>
      </c>
      <c r="B144">
        <v>0.60499999999999998</v>
      </c>
      <c r="C144">
        <v>93.9</v>
      </c>
      <c r="D144">
        <v>2.1619999999999999</v>
      </c>
      <c r="E144">
        <v>5</v>
      </c>
      <c r="F144">
        <v>403</v>
      </c>
      <c r="G144">
        <v>14.7</v>
      </c>
      <c r="H144">
        <v>388.45</v>
      </c>
      <c r="I144">
        <v>3.32</v>
      </c>
      <c r="J144">
        <v>50</v>
      </c>
      <c r="K144">
        <v>1</v>
      </c>
      <c r="L144">
        <f t="shared" si="23"/>
        <v>1.797104025105563</v>
      </c>
      <c r="M144">
        <f t="shared" si="24"/>
        <v>6.0321531809652065</v>
      </c>
      <c r="N144">
        <f t="shared" si="25"/>
        <v>0.8577960442177478</v>
      </c>
      <c r="O144">
        <f t="shared" si="26"/>
        <v>-0.15338891845376751</v>
      </c>
      <c r="V144">
        <f t="shared" si="27"/>
        <v>0.8577960442177478</v>
      </c>
      <c r="W144">
        <f t="shared" si="28"/>
        <v>1</v>
      </c>
      <c r="X144">
        <f t="shared" si="29"/>
        <v>1</v>
      </c>
      <c r="Y144">
        <f t="shared" si="30"/>
        <v>0.8577960442177478</v>
      </c>
      <c r="Z144" t="e">
        <f t="shared" si="31"/>
        <v>#N/A</v>
      </c>
      <c r="AA144" t="e">
        <f t="shared" si="32"/>
        <v>#N/A</v>
      </c>
      <c r="AB144">
        <f t="shared" si="33"/>
        <v>1</v>
      </c>
    </row>
    <row r="145" spans="1:28" x14ac:dyDescent="0.25">
      <c r="A145">
        <v>0</v>
      </c>
      <c r="B145">
        <v>0.624</v>
      </c>
      <c r="C145">
        <v>98.2</v>
      </c>
      <c r="D145">
        <v>2.1107</v>
      </c>
      <c r="E145">
        <v>4</v>
      </c>
      <c r="F145">
        <v>437</v>
      </c>
      <c r="G145">
        <v>21.2</v>
      </c>
      <c r="H145">
        <v>394.67</v>
      </c>
      <c r="I145">
        <v>16.96</v>
      </c>
      <c r="J145">
        <v>18.100000000000001</v>
      </c>
      <c r="K145">
        <v>1</v>
      </c>
      <c r="L145">
        <f t="shared" si="23"/>
        <v>-7.9043856544093183E-2</v>
      </c>
      <c r="M145">
        <f t="shared" si="24"/>
        <v>0.9239994001360311</v>
      </c>
      <c r="N145">
        <f t="shared" si="25"/>
        <v>0.48024931820181554</v>
      </c>
      <c r="O145">
        <f t="shared" si="26"/>
        <v>-0.73344989700794982</v>
      </c>
      <c r="V145">
        <f t="shared" si="27"/>
        <v>0.48024931820181554</v>
      </c>
      <c r="W145">
        <f t="shared" si="28"/>
        <v>0</v>
      </c>
      <c r="X145">
        <f t="shared" si="29"/>
        <v>0</v>
      </c>
      <c r="Y145" t="e">
        <f t="shared" si="30"/>
        <v>#N/A</v>
      </c>
      <c r="Z145">
        <f t="shared" si="31"/>
        <v>0.48024931820181554</v>
      </c>
      <c r="AA145">
        <f t="shared" si="32"/>
        <v>2</v>
      </c>
      <c r="AB145" t="e">
        <f t="shared" si="33"/>
        <v>#N/A</v>
      </c>
    </row>
    <row r="146" spans="1:28" x14ac:dyDescent="0.25">
      <c r="A146">
        <v>0</v>
      </c>
      <c r="B146">
        <v>0.58499999999999996</v>
      </c>
      <c r="C146">
        <v>73.5</v>
      </c>
      <c r="D146">
        <v>2.3999000000000001</v>
      </c>
      <c r="E146">
        <v>6</v>
      </c>
      <c r="F146">
        <v>391</v>
      </c>
      <c r="G146">
        <v>19.2</v>
      </c>
      <c r="H146">
        <v>395.77</v>
      </c>
      <c r="I146">
        <v>15.1</v>
      </c>
      <c r="J146">
        <v>17.5</v>
      </c>
      <c r="K146">
        <v>0</v>
      </c>
      <c r="L146">
        <f t="shared" si="23"/>
        <v>-5.4408870023539002E-3</v>
      </c>
      <c r="M146">
        <f t="shared" si="24"/>
        <v>0.99457388781514966</v>
      </c>
      <c r="N146">
        <f t="shared" si="25"/>
        <v>0.50136021839501632</v>
      </c>
      <c r="O146">
        <f t="shared" si="26"/>
        <v>-0.69043043746062538</v>
      </c>
      <c r="V146">
        <f t="shared" si="27"/>
        <v>0.49863978160498373</v>
      </c>
      <c r="W146">
        <f t="shared" si="28"/>
        <v>0</v>
      </c>
      <c r="X146">
        <f t="shared" si="29"/>
        <v>1</v>
      </c>
      <c r="Y146">
        <f t="shared" si="30"/>
        <v>0.49863978160498373</v>
      </c>
      <c r="Z146" t="e">
        <f t="shared" si="31"/>
        <v>#N/A</v>
      </c>
      <c r="AA146" t="e">
        <f t="shared" si="32"/>
        <v>#N/A</v>
      </c>
      <c r="AB146">
        <f t="shared" si="33"/>
        <v>2</v>
      </c>
    </row>
    <row r="147" spans="1:28" x14ac:dyDescent="0.25">
      <c r="A147">
        <v>0</v>
      </c>
      <c r="B147">
        <v>0.504</v>
      </c>
      <c r="C147">
        <v>78.3</v>
      </c>
      <c r="D147">
        <v>2.8944000000000001</v>
      </c>
      <c r="E147">
        <v>8</v>
      </c>
      <c r="F147">
        <v>307</v>
      </c>
      <c r="G147">
        <v>17.399999999999999</v>
      </c>
      <c r="H147">
        <v>385.05</v>
      </c>
      <c r="I147">
        <v>4.1399999999999997</v>
      </c>
      <c r="J147">
        <v>44.8</v>
      </c>
      <c r="K147">
        <v>1</v>
      </c>
      <c r="L147">
        <f t="shared" si="23"/>
        <v>2.6795042030538521</v>
      </c>
      <c r="M147">
        <f t="shared" si="24"/>
        <v>14.577863843483712</v>
      </c>
      <c r="N147">
        <f t="shared" si="25"/>
        <v>0.93580634610448821</v>
      </c>
      <c r="O147">
        <f t="shared" si="26"/>
        <v>-6.6346719097819459E-2</v>
      </c>
      <c r="V147">
        <f t="shared" si="27"/>
        <v>0.93580634610448821</v>
      </c>
      <c r="W147">
        <f t="shared" si="28"/>
        <v>1</v>
      </c>
      <c r="X147">
        <f t="shared" si="29"/>
        <v>1</v>
      </c>
      <c r="Y147">
        <f t="shared" si="30"/>
        <v>0.93580634610448821</v>
      </c>
      <c r="Z147" t="e">
        <f t="shared" si="31"/>
        <v>#N/A</v>
      </c>
      <c r="AA147" t="e">
        <f t="shared" si="32"/>
        <v>#N/A</v>
      </c>
      <c r="AB147">
        <f t="shared" si="33"/>
        <v>1</v>
      </c>
    </row>
    <row r="148" spans="1:28" x14ac:dyDescent="0.25">
      <c r="A148">
        <v>0</v>
      </c>
      <c r="B148">
        <v>0.624</v>
      </c>
      <c r="C148">
        <v>100</v>
      </c>
      <c r="D148">
        <v>1.4394</v>
      </c>
      <c r="E148">
        <v>4</v>
      </c>
      <c r="F148">
        <v>437</v>
      </c>
      <c r="G148">
        <v>21.2</v>
      </c>
      <c r="H148">
        <v>396.9</v>
      </c>
      <c r="I148">
        <v>34.409999999999997</v>
      </c>
      <c r="J148">
        <v>14.4</v>
      </c>
      <c r="K148">
        <v>1</v>
      </c>
      <c r="L148">
        <f t="shared" si="23"/>
        <v>0.78345384909695048</v>
      </c>
      <c r="M148">
        <f t="shared" si="24"/>
        <v>2.1890197679768333</v>
      </c>
      <c r="N148">
        <f t="shared" si="25"/>
        <v>0.68642401968100175</v>
      </c>
      <c r="O148">
        <f t="shared" si="26"/>
        <v>-0.37625973771289689</v>
      </c>
      <c r="V148">
        <f t="shared" si="27"/>
        <v>0.68642401968100175</v>
      </c>
      <c r="W148">
        <f t="shared" si="28"/>
        <v>1</v>
      </c>
      <c r="X148">
        <f t="shared" si="29"/>
        <v>1</v>
      </c>
      <c r="Y148">
        <f t="shared" si="30"/>
        <v>0.68642401968100175</v>
      </c>
      <c r="Z148" t="e">
        <f t="shared" si="31"/>
        <v>#N/A</v>
      </c>
      <c r="AA148" t="e">
        <f t="shared" si="32"/>
        <v>#N/A</v>
      </c>
      <c r="AB148">
        <f t="shared" si="33"/>
        <v>1</v>
      </c>
    </row>
    <row r="149" spans="1:28" x14ac:dyDescent="0.25">
      <c r="A149">
        <v>0</v>
      </c>
      <c r="B149">
        <v>0.504</v>
      </c>
      <c r="C149">
        <v>79.900000000000006</v>
      </c>
      <c r="D149">
        <v>3.2157</v>
      </c>
      <c r="E149">
        <v>8</v>
      </c>
      <c r="F149">
        <v>307</v>
      </c>
      <c r="G149">
        <v>17.399999999999999</v>
      </c>
      <c r="H149">
        <v>372.08</v>
      </c>
      <c r="I149">
        <v>6.36</v>
      </c>
      <c r="J149">
        <v>31.6</v>
      </c>
      <c r="K149">
        <v>1</v>
      </c>
      <c r="L149">
        <f t="shared" si="23"/>
        <v>2.2358247451238329</v>
      </c>
      <c r="M149">
        <f t="shared" si="24"/>
        <v>9.3541934971628908</v>
      </c>
      <c r="N149">
        <f t="shared" si="25"/>
        <v>0.90342077340219629</v>
      </c>
      <c r="O149">
        <f t="shared" si="26"/>
        <v>-0.10156686133683696</v>
      </c>
      <c r="V149">
        <f t="shared" si="27"/>
        <v>0.90342077340219629</v>
      </c>
      <c r="W149">
        <f t="shared" si="28"/>
        <v>1</v>
      </c>
      <c r="X149">
        <f t="shared" si="29"/>
        <v>1</v>
      </c>
      <c r="Y149">
        <f t="shared" si="30"/>
        <v>0.90342077340219629</v>
      </c>
      <c r="Z149" t="e">
        <f t="shared" si="31"/>
        <v>#N/A</v>
      </c>
      <c r="AA149" t="e">
        <f t="shared" si="32"/>
        <v>#N/A</v>
      </c>
      <c r="AB149">
        <f t="shared" si="33"/>
        <v>1</v>
      </c>
    </row>
    <row r="150" spans="1:28" x14ac:dyDescent="0.25">
      <c r="A150">
        <v>0</v>
      </c>
      <c r="B150">
        <v>0.7</v>
      </c>
      <c r="C150">
        <v>98.1</v>
      </c>
      <c r="D150">
        <v>1.4260999999999999</v>
      </c>
      <c r="E150">
        <v>24</v>
      </c>
      <c r="F150">
        <v>666</v>
      </c>
      <c r="G150">
        <v>20.2</v>
      </c>
      <c r="H150">
        <v>396.9</v>
      </c>
      <c r="I150">
        <v>30.81</v>
      </c>
      <c r="J150">
        <v>7.2</v>
      </c>
      <c r="K150">
        <v>1</v>
      </c>
      <c r="L150">
        <f t="shared" si="23"/>
        <v>10.211852729735206</v>
      </c>
      <c r="M150">
        <f t="shared" si="24"/>
        <v>27223.959533036814</v>
      </c>
      <c r="N150">
        <f t="shared" si="25"/>
        <v>0.99996326899958154</v>
      </c>
      <c r="O150">
        <f t="shared" si="26"/>
        <v>-3.6731675018170189E-5</v>
      </c>
      <c r="V150">
        <f t="shared" si="27"/>
        <v>0.99996326899958154</v>
      </c>
      <c r="W150">
        <f t="shared" si="28"/>
        <v>1</v>
      </c>
      <c r="X150">
        <f t="shared" si="29"/>
        <v>1</v>
      </c>
      <c r="Y150">
        <f t="shared" si="30"/>
        <v>0.99996326899958154</v>
      </c>
      <c r="Z150" t="e">
        <f t="shared" si="31"/>
        <v>#N/A</v>
      </c>
      <c r="AA150" t="e">
        <f t="shared" si="32"/>
        <v>#N/A</v>
      </c>
      <c r="AB150">
        <f t="shared" si="33"/>
        <v>1</v>
      </c>
    </row>
    <row r="151" spans="1:28" x14ac:dyDescent="0.25">
      <c r="A151">
        <v>12.5</v>
      </c>
      <c r="B151">
        <v>0.40899999999999997</v>
      </c>
      <c r="C151">
        <v>33</v>
      </c>
      <c r="D151">
        <v>6.4980000000000002</v>
      </c>
      <c r="E151">
        <v>4</v>
      </c>
      <c r="F151">
        <v>345</v>
      </c>
      <c r="G151">
        <v>18.899999999999999</v>
      </c>
      <c r="H151">
        <v>396.9</v>
      </c>
      <c r="I151">
        <v>8.7899999999999991</v>
      </c>
      <c r="J151">
        <v>20.9</v>
      </c>
      <c r="K151">
        <v>0</v>
      </c>
      <c r="L151">
        <f t="shared" si="23"/>
        <v>-3.8287720155782763</v>
      </c>
      <c r="M151">
        <f t="shared" si="24"/>
        <v>2.1736291074806968E-2</v>
      </c>
      <c r="N151">
        <f t="shared" si="25"/>
        <v>0.9787261240843842</v>
      </c>
      <c r="O151">
        <f t="shared" si="26"/>
        <v>-2.1503426269041025E-2</v>
      </c>
      <c r="V151">
        <f t="shared" si="27"/>
        <v>2.1273875915615817E-2</v>
      </c>
      <c r="W151">
        <f t="shared" si="28"/>
        <v>0</v>
      </c>
      <c r="X151">
        <f t="shared" si="29"/>
        <v>1</v>
      </c>
      <c r="Y151">
        <f t="shared" si="30"/>
        <v>2.1273875915615817E-2</v>
      </c>
      <c r="Z151" t="e">
        <f t="shared" si="31"/>
        <v>#N/A</v>
      </c>
      <c r="AA151" t="e">
        <f t="shared" si="32"/>
        <v>#N/A</v>
      </c>
      <c r="AB151">
        <f t="shared" si="33"/>
        <v>2</v>
      </c>
    </row>
    <row r="152" spans="1:28" x14ac:dyDescent="0.25">
      <c r="A152">
        <v>0</v>
      </c>
      <c r="B152">
        <v>0.74</v>
      </c>
      <c r="C152">
        <v>94.6</v>
      </c>
      <c r="D152">
        <v>2.1246999999999998</v>
      </c>
      <c r="E152">
        <v>24</v>
      </c>
      <c r="F152">
        <v>666</v>
      </c>
      <c r="G152">
        <v>20.2</v>
      </c>
      <c r="H152">
        <v>109.85</v>
      </c>
      <c r="I152">
        <v>23.27</v>
      </c>
      <c r="J152">
        <v>13.4</v>
      </c>
      <c r="K152">
        <v>1</v>
      </c>
      <c r="L152">
        <f t="shared" si="23"/>
        <v>14.540577014254783</v>
      </c>
      <c r="M152">
        <f t="shared" si="24"/>
        <v>2064868.3188957686</v>
      </c>
      <c r="N152">
        <f t="shared" si="25"/>
        <v>0.99999951570785095</v>
      </c>
      <c r="O152">
        <f t="shared" si="26"/>
        <v>-4.8429226631947252E-7</v>
      </c>
      <c r="V152">
        <f t="shared" si="27"/>
        <v>0.99999951570785095</v>
      </c>
      <c r="W152">
        <f t="shared" si="28"/>
        <v>1</v>
      </c>
      <c r="X152">
        <f t="shared" si="29"/>
        <v>1</v>
      </c>
      <c r="Y152">
        <f t="shared" si="30"/>
        <v>0.99999951570785095</v>
      </c>
      <c r="Z152" t="e">
        <f t="shared" si="31"/>
        <v>#N/A</v>
      </c>
      <c r="AA152" t="e">
        <f t="shared" si="32"/>
        <v>#N/A</v>
      </c>
      <c r="AB152">
        <f t="shared" si="33"/>
        <v>1</v>
      </c>
    </row>
    <row r="153" spans="1:28" x14ac:dyDescent="0.25">
      <c r="A153">
        <v>34</v>
      </c>
      <c r="B153">
        <v>0.433</v>
      </c>
      <c r="C153">
        <v>18.399999999999999</v>
      </c>
      <c r="D153">
        <v>5.4916999999999998</v>
      </c>
      <c r="E153">
        <v>7</v>
      </c>
      <c r="F153">
        <v>329</v>
      </c>
      <c r="G153">
        <v>16.100000000000001</v>
      </c>
      <c r="H153">
        <v>383.61</v>
      </c>
      <c r="I153">
        <v>8.67</v>
      </c>
      <c r="J153">
        <v>26.4</v>
      </c>
      <c r="K153">
        <v>0</v>
      </c>
      <c r="L153">
        <f t="shared" si="23"/>
        <v>-3.2014591999137449</v>
      </c>
      <c r="M153">
        <f t="shared" si="24"/>
        <v>4.0702767149491108E-2</v>
      </c>
      <c r="N153">
        <f t="shared" si="25"/>
        <v>0.96088915256660945</v>
      </c>
      <c r="O153">
        <f t="shared" si="26"/>
        <v>-3.9896222589141155E-2</v>
      </c>
      <c r="V153">
        <f t="shared" si="27"/>
        <v>3.9110847433390543E-2</v>
      </c>
      <c r="W153">
        <f t="shared" si="28"/>
        <v>0</v>
      </c>
      <c r="X153">
        <f t="shared" si="29"/>
        <v>1</v>
      </c>
      <c r="Y153">
        <f t="shared" si="30"/>
        <v>3.9110847433390543E-2</v>
      </c>
      <c r="Z153" t="e">
        <f t="shared" si="31"/>
        <v>#N/A</v>
      </c>
      <c r="AA153" t="e">
        <f t="shared" si="32"/>
        <v>#N/A</v>
      </c>
      <c r="AB153">
        <f t="shared" si="33"/>
        <v>2</v>
      </c>
    </row>
    <row r="154" spans="1:28" x14ac:dyDescent="0.25">
      <c r="A154">
        <v>0</v>
      </c>
      <c r="B154">
        <v>0.48899999999999999</v>
      </c>
      <c r="C154">
        <v>53.8</v>
      </c>
      <c r="D154">
        <v>3.6526000000000001</v>
      </c>
      <c r="E154">
        <v>4</v>
      </c>
      <c r="F154">
        <v>277</v>
      </c>
      <c r="G154">
        <v>18.600000000000001</v>
      </c>
      <c r="H154">
        <v>390.94</v>
      </c>
      <c r="I154">
        <v>16.03</v>
      </c>
      <c r="J154">
        <v>22.4</v>
      </c>
      <c r="K154">
        <v>0</v>
      </c>
      <c r="L154">
        <f t="shared" si="23"/>
        <v>-1.2508242435283474</v>
      </c>
      <c r="M154">
        <f t="shared" si="24"/>
        <v>0.28626874443124511</v>
      </c>
      <c r="N154">
        <f t="shared" si="25"/>
        <v>0.77744250906304513</v>
      </c>
      <c r="O154">
        <f t="shared" si="26"/>
        <v>-0.25174558098996358</v>
      </c>
      <c r="V154">
        <f t="shared" si="27"/>
        <v>0.22255749093695484</v>
      </c>
      <c r="W154">
        <f t="shared" si="28"/>
        <v>0</v>
      </c>
      <c r="X154">
        <f t="shared" si="29"/>
        <v>1</v>
      </c>
      <c r="Y154">
        <f t="shared" si="30"/>
        <v>0.22255749093695484</v>
      </c>
      <c r="Z154" t="e">
        <f t="shared" si="31"/>
        <v>#N/A</v>
      </c>
      <c r="AA154" t="e">
        <f t="shared" si="32"/>
        <v>#N/A</v>
      </c>
      <c r="AB154">
        <f t="shared" si="33"/>
        <v>2</v>
      </c>
    </row>
    <row r="155" spans="1:28" x14ac:dyDescent="0.25">
      <c r="A155">
        <v>0</v>
      </c>
      <c r="B155">
        <v>0.60899999999999999</v>
      </c>
      <c r="C155">
        <v>98</v>
      </c>
      <c r="D155">
        <v>1.8226</v>
      </c>
      <c r="E155">
        <v>4</v>
      </c>
      <c r="F155">
        <v>711</v>
      </c>
      <c r="G155">
        <v>20.100000000000001</v>
      </c>
      <c r="H155">
        <v>318.43</v>
      </c>
      <c r="I155">
        <v>29.68</v>
      </c>
      <c r="J155">
        <v>8.1</v>
      </c>
      <c r="K155">
        <v>0</v>
      </c>
      <c r="L155">
        <f t="shared" si="23"/>
        <v>0.5799596248203438</v>
      </c>
      <c r="M155">
        <f t="shared" si="24"/>
        <v>1.7859663205832992</v>
      </c>
      <c r="N155">
        <f t="shared" si="25"/>
        <v>0.35894188404640492</v>
      </c>
      <c r="O155">
        <f t="shared" si="26"/>
        <v>-1.0245947864774005</v>
      </c>
      <c r="V155">
        <f t="shared" si="27"/>
        <v>0.64105811595359508</v>
      </c>
      <c r="W155">
        <f t="shared" si="28"/>
        <v>1</v>
      </c>
      <c r="X155">
        <f t="shared" si="29"/>
        <v>0</v>
      </c>
      <c r="Y155" t="e">
        <f t="shared" si="30"/>
        <v>#N/A</v>
      </c>
      <c r="Z155">
        <f t="shared" si="31"/>
        <v>0.64105811595359508</v>
      </c>
      <c r="AA155">
        <f t="shared" si="32"/>
        <v>1</v>
      </c>
      <c r="AB155" t="e">
        <f t="shared" si="33"/>
        <v>#N/A</v>
      </c>
    </row>
    <row r="156" spans="1:28" x14ac:dyDescent="0.25">
      <c r="A156">
        <v>0</v>
      </c>
      <c r="B156">
        <v>0.60499999999999998</v>
      </c>
      <c r="C156">
        <v>96.1</v>
      </c>
      <c r="D156">
        <v>2.1</v>
      </c>
      <c r="E156">
        <v>5</v>
      </c>
      <c r="F156">
        <v>403</v>
      </c>
      <c r="G156">
        <v>14.7</v>
      </c>
      <c r="H156">
        <v>297.08999999999997</v>
      </c>
      <c r="I156">
        <v>11.1</v>
      </c>
      <c r="J156">
        <v>23.8</v>
      </c>
      <c r="K156">
        <v>1</v>
      </c>
      <c r="L156">
        <f t="shared" si="23"/>
        <v>2.1909875294256969</v>
      </c>
      <c r="M156">
        <f t="shared" si="24"/>
        <v>8.9440412588830203</v>
      </c>
      <c r="N156">
        <f t="shared" si="25"/>
        <v>0.89943726358670328</v>
      </c>
      <c r="O156">
        <f t="shared" si="26"/>
        <v>-0.10598597389749859</v>
      </c>
      <c r="V156">
        <f t="shared" si="27"/>
        <v>0.89943726358670328</v>
      </c>
      <c r="W156">
        <f t="shared" si="28"/>
        <v>1</v>
      </c>
      <c r="X156">
        <f t="shared" si="29"/>
        <v>1</v>
      </c>
      <c r="Y156">
        <f t="shared" si="30"/>
        <v>0.89943726358670328</v>
      </c>
      <c r="Z156" t="e">
        <f t="shared" si="31"/>
        <v>#N/A</v>
      </c>
      <c r="AA156" t="e">
        <f t="shared" si="32"/>
        <v>#N/A</v>
      </c>
      <c r="AB156">
        <f t="shared" si="33"/>
        <v>1</v>
      </c>
    </row>
    <row r="157" spans="1:28" x14ac:dyDescent="0.25">
      <c r="A157">
        <v>40</v>
      </c>
      <c r="B157">
        <v>0.44700000000000001</v>
      </c>
      <c r="C157">
        <v>32.9</v>
      </c>
      <c r="D157">
        <v>4.0776000000000003</v>
      </c>
      <c r="E157">
        <v>4</v>
      </c>
      <c r="F157">
        <v>254</v>
      </c>
      <c r="G157">
        <v>17.600000000000001</v>
      </c>
      <c r="H157">
        <v>396.9</v>
      </c>
      <c r="I157">
        <v>3.53</v>
      </c>
      <c r="J157">
        <v>32.4</v>
      </c>
      <c r="K157">
        <v>0</v>
      </c>
      <c r="L157">
        <f t="shared" si="23"/>
        <v>-4.3844377494239026</v>
      </c>
      <c r="M157">
        <f t="shared" si="24"/>
        <v>1.2469897370654955E-2</v>
      </c>
      <c r="N157">
        <f t="shared" si="25"/>
        <v>0.98768368580336185</v>
      </c>
      <c r="O157">
        <f t="shared" si="26"/>
        <v>-1.2392788564636737E-2</v>
      </c>
      <c r="V157">
        <f t="shared" si="27"/>
        <v>1.2316314196638136E-2</v>
      </c>
      <c r="W157">
        <f t="shared" si="28"/>
        <v>0</v>
      </c>
      <c r="X157">
        <f t="shared" si="29"/>
        <v>1</v>
      </c>
      <c r="Y157">
        <f t="shared" si="30"/>
        <v>1.2316314196638136E-2</v>
      </c>
      <c r="Z157" t="e">
        <f t="shared" si="31"/>
        <v>#N/A</v>
      </c>
      <c r="AA157" t="e">
        <f t="shared" si="32"/>
        <v>#N/A</v>
      </c>
      <c r="AB157">
        <f t="shared" si="33"/>
        <v>2</v>
      </c>
    </row>
    <row r="158" spans="1:28" x14ac:dyDescent="0.25">
      <c r="A158">
        <v>0</v>
      </c>
      <c r="B158">
        <v>0.71799999999999997</v>
      </c>
      <c r="C158">
        <v>76.5</v>
      </c>
      <c r="D158">
        <v>1.794</v>
      </c>
      <c r="E158">
        <v>24</v>
      </c>
      <c r="F158">
        <v>666</v>
      </c>
      <c r="G158">
        <v>20.2</v>
      </c>
      <c r="H158">
        <v>48.45</v>
      </c>
      <c r="I158">
        <v>22.74</v>
      </c>
      <c r="J158">
        <v>8.4</v>
      </c>
      <c r="K158">
        <v>1</v>
      </c>
      <c r="L158">
        <f t="shared" si="23"/>
        <v>14.508826179849864</v>
      </c>
      <c r="M158">
        <f t="shared" si="24"/>
        <v>2000336.9110253623</v>
      </c>
      <c r="N158">
        <f t="shared" si="25"/>
        <v>0.99999950008446348</v>
      </c>
      <c r="O158">
        <f t="shared" si="26"/>
        <v>-4.99915661480435E-7</v>
      </c>
      <c r="V158">
        <f t="shared" si="27"/>
        <v>0.99999950008446348</v>
      </c>
      <c r="W158">
        <f t="shared" si="28"/>
        <v>1</v>
      </c>
      <c r="X158">
        <f t="shared" si="29"/>
        <v>1</v>
      </c>
      <c r="Y158">
        <f t="shared" si="30"/>
        <v>0.99999950008446348</v>
      </c>
      <c r="Z158" t="e">
        <f t="shared" si="31"/>
        <v>#N/A</v>
      </c>
      <c r="AA158" t="e">
        <f t="shared" si="32"/>
        <v>#N/A</v>
      </c>
      <c r="AB158">
        <f t="shared" si="33"/>
        <v>1</v>
      </c>
    </row>
    <row r="159" spans="1:28" x14ac:dyDescent="0.25">
      <c r="A159">
        <v>82.5</v>
      </c>
      <c r="B159">
        <v>0.41499999999999998</v>
      </c>
      <c r="C159">
        <v>15.7</v>
      </c>
      <c r="D159">
        <v>6.27</v>
      </c>
      <c r="E159">
        <v>2</v>
      </c>
      <c r="F159">
        <v>348</v>
      </c>
      <c r="G159">
        <v>14.7</v>
      </c>
      <c r="H159">
        <v>395.38</v>
      </c>
      <c r="I159">
        <v>3.11</v>
      </c>
      <c r="J159">
        <v>42.3</v>
      </c>
      <c r="K159">
        <v>0</v>
      </c>
      <c r="L159">
        <f t="shared" si="23"/>
        <v>-8.2354901911155522</v>
      </c>
      <c r="M159">
        <f t="shared" si="24"/>
        <v>2.6507700451449973E-4</v>
      </c>
      <c r="N159">
        <f t="shared" si="25"/>
        <v>0.99973499324268289</v>
      </c>
      <c r="O159">
        <f t="shared" si="26"/>
        <v>-2.6504187781273801E-4</v>
      </c>
      <c r="V159">
        <f t="shared" si="27"/>
        <v>2.6500675731709399E-4</v>
      </c>
      <c r="W159">
        <f t="shared" si="28"/>
        <v>0</v>
      </c>
      <c r="X159">
        <f t="shared" si="29"/>
        <v>1</v>
      </c>
      <c r="Y159">
        <f t="shared" si="30"/>
        <v>2.6500675731709399E-4</v>
      </c>
      <c r="Z159" t="e">
        <f t="shared" si="31"/>
        <v>#N/A</v>
      </c>
      <c r="AA159" t="e">
        <f t="shared" si="32"/>
        <v>#N/A</v>
      </c>
      <c r="AB159">
        <f t="shared" si="33"/>
        <v>2</v>
      </c>
    </row>
    <row r="160" spans="1:28" x14ac:dyDescent="0.25">
      <c r="A160">
        <v>0</v>
      </c>
      <c r="B160">
        <v>0.52</v>
      </c>
      <c r="C160">
        <v>85.4</v>
      </c>
      <c r="D160">
        <v>2.7147000000000001</v>
      </c>
      <c r="E160">
        <v>5</v>
      </c>
      <c r="F160">
        <v>384</v>
      </c>
      <c r="G160">
        <v>20.9</v>
      </c>
      <c r="H160">
        <v>70.8</v>
      </c>
      <c r="I160">
        <v>10.63</v>
      </c>
      <c r="J160">
        <v>18.600000000000001</v>
      </c>
      <c r="K160">
        <v>0</v>
      </c>
      <c r="L160">
        <f t="shared" si="23"/>
        <v>4.8797157264823046</v>
      </c>
      <c r="M160">
        <f t="shared" si="24"/>
        <v>131.59325009209815</v>
      </c>
      <c r="N160">
        <f t="shared" si="25"/>
        <v>7.5418620427918359E-3</v>
      </c>
      <c r="O160">
        <f t="shared" si="26"/>
        <v>-4.8872861721732752</v>
      </c>
      <c r="V160">
        <f t="shared" si="27"/>
        <v>0.99245813795720816</v>
      </c>
      <c r="W160">
        <f t="shared" si="28"/>
        <v>1</v>
      </c>
      <c r="X160">
        <f t="shared" si="29"/>
        <v>0</v>
      </c>
      <c r="Y160" t="e">
        <f t="shared" si="30"/>
        <v>#N/A</v>
      </c>
      <c r="Z160">
        <f t="shared" si="31"/>
        <v>0.99245813795720816</v>
      </c>
      <c r="AA160">
        <f t="shared" si="32"/>
        <v>1</v>
      </c>
      <c r="AB160" t="e">
        <f t="shared" si="33"/>
        <v>#N/A</v>
      </c>
    </row>
    <row r="161" spans="1:28" x14ac:dyDescent="0.25">
      <c r="A161">
        <v>0</v>
      </c>
      <c r="B161">
        <v>0.60499999999999998</v>
      </c>
      <c r="C161">
        <v>98.2</v>
      </c>
      <c r="D161">
        <v>2.0407000000000002</v>
      </c>
      <c r="E161">
        <v>5</v>
      </c>
      <c r="F161">
        <v>403</v>
      </c>
      <c r="G161">
        <v>14.7</v>
      </c>
      <c r="H161">
        <v>389.61</v>
      </c>
      <c r="I161">
        <v>1.92</v>
      </c>
      <c r="J161">
        <v>50</v>
      </c>
      <c r="K161">
        <v>1</v>
      </c>
      <c r="L161">
        <f t="shared" si="23"/>
        <v>1.8823215304476348</v>
      </c>
      <c r="M161">
        <f t="shared" si="24"/>
        <v>6.5687366970105998</v>
      </c>
      <c r="N161">
        <f t="shared" si="25"/>
        <v>0.86787755473182637</v>
      </c>
      <c r="O161">
        <f t="shared" si="26"/>
        <v>-0.14170464024968621</v>
      </c>
      <c r="V161">
        <f t="shared" si="27"/>
        <v>0.86787755473182637</v>
      </c>
      <c r="W161">
        <f t="shared" si="28"/>
        <v>1</v>
      </c>
      <c r="X161">
        <f t="shared" si="29"/>
        <v>1</v>
      </c>
      <c r="Y161">
        <f t="shared" si="30"/>
        <v>0.86787755473182637</v>
      </c>
      <c r="Z161" t="e">
        <f t="shared" si="31"/>
        <v>#N/A</v>
      </c>
      <c r="AA161" t="e">
        <f t="shared" si="32"/>
        <v>#N/A</v>
      </c>
      <c r="AB161">
        <f t="shared" si="33"/>
        <v>1</v>
      </c>
    </row>
    <row r="162" spans="1:28" x14ac:dyDescent="0.25">
      <c r="A162">
        <v>0</v>
      </c>
      <c r="B162">
        <v>0.58399999999999996</v>
      </c>
      <c r="C162">
        <v>97.4</v>
      </c>
      <c r="D162">
        <v>2.206</v>
      </c>
      <c r="E162">
        <v>24</v>
      </c>
      <c r="F162">
        <v>666</v>
      </c>
      <c r="G162">
        <v>20.2</v>
      </c>
      <c r="H162">
        <v>302.76</v>
      </c>
      <c r="I162">
        <v>24.1</v>
      </c>
      <c r="J162">
        <v>13.3</v>
      </c>
      <c r="K162">
        <v>1</v>
      </c>
      <c r="L162">
        <f t="shared" si="23"/>
        <v>11.596988397929666</v>
      </c>
      <c r="M162">
        <f t="shared" si="24"/>
        <v>108769.73436677366</v>
      </c>
      <c r="N162">
        <f t="shared" si="25"/>
        <v>0.99999080635057014</v>
      </c>
      <c r="O162">
        <f t="shared" si="26"/>
        <v>-9.1936916917156194E-6</v>
      </c>
      <c r="V162">
        <f t="shared" si="27"/>
        <v>0.99999080635057014</v>
      </c>
      <c r="W162">
        <f t="shared" si="28"/>
        <v>1</v>
      </c>
      <c r="X162">
        <f t="shared" si="29"/>
        <v>1</v>
      </c>
      <c r="Y162">
        <f t="shared" si="30"/>
        <v>0.99999080635057014</v>
      </c>
      <c r="Z162" t="e">
        <f t="shared" si="31"/>
        <v>#N/A</v>
      </c>
      <c r="AA162" t="e">
        <f t="shared" si="32"/>
        <v>#N/A</v>
      </c>
      <c r="AB162">
        <f t="shared" si="33"/>
        <v>1</v>
      </c>
    </row>
    <row r="163" spans="1:28" x14ac:dyDescent="0.25">
      <c r="A163">
        <v>0</v>
      </c>
      <c r="B163">
        <v>0.504</v>
      </c>
      <c r="C163">
        <v>86.5</v>
      </c>
      <c r="D163">
        <v>3.2157</v>
      </c>
      <c r="E163">
        <v>8</v>
      </c>
      <c r="F163">
        <v>307</v>
      </c>
      <c r="G163">
        <v>17.399999999999999</v>
      </c>
      <c r="H163">
        <v>387.38</v>
      </c>
      <c r="I163">
        <v>3.13</v>
      </c>
      <c r="J163">
        <v>37.6</v>
      </c>
      <c r="K163">
        <v>1</v>
      </c>
      <c r="L163">
        <f t="shared" si="23"/>
        <v>2.4355154286368106</v>
      </c>
      <c r="M163">
        <f t="shared" si="24"/>
        <v>11.421704269906341</v>
      </c>
      <c r="N163">
        <f t="shared" si="25"/>
        <v>0.91949574887057428</v>
      </c>
      <c r="O163">
        <f t="shared" si="26"/>
        <v>-8.392985825396887E-2</v>
      </c>
      <c r="V163">
        <f t="shared" si="27"/>
        <v>0.91949574887057428</v>
      </c>
      <c r="W163">
        <f t="shared" si="28"/>
        <v>1</v>
      </c>
      <c r="X163">
        <f t="shared" si="29"/>
        <v>1</v>
      </c>
      <c r="Y163">
        <f t="shared" si="30"/>
        <v>0.91949574887057428</v>
      </c>
      <c r="Z163" t="e">
        <f t="shared" si="31"/>
        <v>#N/A</v>
      </c>
      <c r="AA163" t="e">
        <f t="shared" si="32"/>
        <v>#N/A</v>
      </c>
      <c r="AB163">
        <f t="shared" si="33"/>
        <v>1</v>
      </c>
    </row>
    <row r="164" spans="1:28" x14ac:dyDescent="0.25">
      <c r="A164">
        <v>20</v>
      </c>
      <c r="B164">
        <v>0.44290000000000002</v>
      </c>
      <c r="C164">
        <v>37.200000000000003</v>
      </c>
      <c r="D164">
        <v>5.2446999999999999</v>
      </c>
      <c r="E164">
        <v>5</v>
      </c>
      <c r="F164">
        <v>216</v>
      </c>
      <c r="G164">
        <v>14.9</v>
      </c>
      <c r="H164">
        <v>392.23</v>
      </c>
      <c r="I164">
        <v>4.59</v>
      </c>
      <c r="J164">
        <v>35.4</v>
      </c>
      <c r="K164">
        <v>0</v>
      </c>
      <c r="L164">
        <f t="shared" si="23"/>
        <v>-2.2467532022383918</v>
      </c>
      <c r="M164">
        <f t="shared" si="24"/>
        <v>0.10574199067325736</v>
      </c>
      <c r="N164">
        <f t="shared" si="25"/>
        <v>0.90437010481181612</v>
      </c>
      <c r="O164">
        <f t="shared" si="26"/>
        <v>-0.10051659439686668</v>
      </c>
      <c r="V164">
        <f t="shared" si="27"/>
        <v>9.562989518818385E-2</v>
      </c>
      <c r="W164">
        <f t="shared" si="28"/>
        <v>0</v>
      </c>
      <c r="X164">
        <f t="shared" si="29"/>
        <v>1</v>
      </c>
      <c r="Y164">
        <f t="shared" si="30"/>
        <v>9.562989518818385E-2</v>
      </c>
      <c r="Z164" t="e">
        <f t="shared" si="31"/>
        <v>#N/A</v>
      </c>
      <c r="AA164" t="e">
        <f t="shared" si="32"/>
        <v>#N/A</v>
      </c>
      <c r="AB164">
        <f t="shared" si="33"/>
        <v>2</v>
      </c>
    </row>
    <row r="165" spans="1:28" x14ac:dyDescent="0.25">
      <c r="A165">
        <v>80</v>
      </c>
      <c r="B165">
        <v>0.39800000000000002</v>
      </c>
      <c r="C165">
        <v>31.1</v>
      </c>
      <c r="D165">
        <v>6.6115000000000004</v>
      </c>
      <c r="E165">
        <v>4</v>
      </c>
      <c r="F165">
        <v>337</v>
      </c>
      <c r="G165">
        <v>16.100000000000001</v>
      </c>
      <c r="H165">
        <v>396.9</v>
      </c>
      <c r="I165">
        <v>10.24</v>
      </c>
      <c r="J165">
        <v>19.399999999999999</v>
      </c>
      <c r="K165">
        <v>0</v>
      </c>
      <c r="L165">
        <f t="shared" si="23"/>
        <v>-7.4820883304321626</v>
      </c>
      <c r="M165">
        <f t="shared" si="24"/>
        <v>5.6308028918239134E-4</v>
      </c>
      <c r="N165">
        <f t="shared" si="25"/>
        <v>0.99943723659180028</v>
      </c>
      <c r="O165">
        <f t="shared" si="26"/>
        <v>-5.6292181896116351E-4</v>
      </c>
      <c r="V165">
        <f t="shared" si="27"/>
        <v>5.6276340819976097E-4</v>
      </c>
      <c r="W165">
        <f t="shared" si="28"/>
        <v>0</v>
      </c>
      <c r="X165">
        <f t="shared" si="29"/>
        <v>1</v>
      </c>
      <c r="Y165">
        <f t="shared" si="30"/>
        <v>5.6276340819976097E-4</v>
      </c>
      <c r="Z165" t="e">
        <f t="shared" si="31"/>
        <v>#N/A</v>
      </c>
      <c r="AA165" t="e">
        <f t="shared" si="32"/>
        <v>#N/A</v>
      </c>
      <c r="AB165">
        <f t="shared" si="33"/>
        <v>2</v>
      </c>
    </row>
    <row r="166" spans="1:28" x14ac:dyDescent="0.25">
      <c r="A166">
        <v>0</v>
      </c>
      <c r="B166">
        <v>0.51</v>
      </c>
      <c r="C166">
        <v>88.5</v>
      </c>
      <c r="D166">
        <v>2.5960999999999999</v>
      </c>
      <c r="E166">
        <v>5</v>
      </c>
      <c r="F166">
        <v>296</v>
      </c>
      <c r="G166">
        <v>16.600000000000001</v>
      </c>
      <c r="H166">
        <v>396.9</v>
      </c>
      <c r="I166">
        <v>14.69</v>
      </c>
      <c r="J166">
        <v>23.1</v>
      </c>
      <c r="K166">
        <v>0</v>
      </c>
      <c r="L166">
        <f t="shared" si="23"/>
        <v>0.63495344799009557</v>
      </c>
      <c r="M166">
        <f t="shared" si="24"/>
        <v>1.88693429882996</v>
      </c>
      <c r="N166">
        <f t="shared" si="25"/>
        <v>0.34638820855926233</v>
      </c>
      <c r="O166">
        <f t="shared" si="26"/>
        <v>-1.0601951428291696</v>
      </c>
      <c r="V166">
        <f t="shared" si="27"/>
        <v>0.65361179144073767</v>
      </c>
      <c r="W166">
        <f t="shared" si="28"/>
        <v>1</v>
      </c>
      <c r="X166">
        <f t="shared" si="29"/>
        <v>0</v>
      </c>
      <c r="Y166" t="e">
        <f t="shared" si="30"/>
        <v>#N/A</v>
      </c>
      <c r="Z166">
        <f t="shared" si="31"/>
        <v>0.65361179144073767</v>
      </c>
      <c r="AA166">
        <f t="shared" si="32"/>
        <v>1</v>
      </c>
      <c r="AB166" t="e">
        <f t="shared" si="33"/>
        <v>#N/A</v>
      </c>
    </row>
    <row r="167" spans="1:28" x14ac:dyDescent="0.25">
      <c r="A167">
        <v>22</v>
      </c>
      <c r="B167">
        <v>0.43099999999999999</v>
      </c>
      <c r="C167">
        <v>17.5</v>
      </c>
      <c r="D167">
        <v>7.8265000000000002</v>
      </c>
      <c r="E167">
        <v>7</v>
      </c>
      <c r="F167">
        <v>330</v>
      </c>
      <c r="G167">
        <v>19.100000000000001</v>
      </c>
      <c r="H167">
        <v>393.74</v>
      </c>
      <c r="I167">
        <v>6.56</v>
      </c>
      <c r="J167">
        <v>26.2</v>
      </c>
      <c r="K167">
        <v>0</v>
      </c>
      <c r="L167">
        <f t="shared" si="23"/>
        <v>-3.2043280468297564</v>
      </c>
      <c r="M167">
        <f t="shared" si="24"/>
        <v>4.0586164479059626E-2</v>
      </c>
      <c r="N167">
        <f t="shared" si="25"/>
        <v>0.96099682480462545</v>
      </c>
      <c r="O167">
        <f t="shared" si="26"/>
        <v>-3.9784174070762429E-2</v>
      </c>
      <c r="V167">
        <f t="shared" si="27"/>
        <v>3.9003175195374572E-2</v>
      </c>
      <c r="W167">
        <f t="shared" si="28"/>
        <v>0</v>
      </c>
      <c r="X167">
        <f t="shared" si="29"/>
        <v>1</v>
      </c>
      <c r="Y167">
        <f t="shared" si="30"/>
        <v>3.9003175195374572E-2</v>
      </c>
      <c r="Z167" t="e">
        <f t="shared" si="31"/>
        <v>#N/A</v>
      </c>
      <c r="AA167" t="e">
        <f t="shared" si="32"/>
        <v>#N/A</v>
      </c>
      <c r="AB167">
        <f t="shared" si="33"/>
        <v>2</v>
      </c>
    </row>
    <row r="168" spans="1:28" x14ac:dyDescent="0.25">
      <c r="A168">
        <v>52.5</v>
      </c>
      <c r="B168">
        <v>0.40500000000000003</v>
      </c>
      <c r="C168">
        <v>45.6</v>
      </c>
      <c r="D168">
        <v>7.3171999999999997</v>
      </c>
      <c r="E168">
        <v>6</v>
      </c>
      <c r="F168">
        <v>293</v>
      </c>
      <c r="G168">
        <v>16.600000000000001</v>
      </c>
      <c r="H168">
        <v>396.9</v>
      </c>
      <c r="I168">
        <v>7.6</v>
      </c>
      <c r="J168">
        <v>22.3</v>
      </c>
      <c r="K168">
        <v>0</v>
      </c>
      <c r="L168">
        <f t="shared" si="23"/>
        <v>-4.2997394045198023</v>
      </c>
      <c r="M168">
        <f t="shared" si="24"/>
        <v>1.357209537811278E-2</v>
      </c>
      <c r="N168">
        <f t="shared" si="25"/>
        <v>0.98660963986676276</v>
      </c>
      <c r="O168">
        <f t="shared" si="26"/>
        <v>-1.3480819434811685E-2</v>
      </c>
      <c r="V168">
        <f t="shared" si="27"/>
        <v>1.3390360133237205E-2</v>
      </c>
      <c r="W168">
        <f t="shared" si="28"/>
        <v>0</v>
      </c>
      <c r="X168">
        <f t="shared" si="29"/>
        <v>1</v>
      </c>
      <c r="Y168">
        <f t="shared" si="30"/>
        <v>1.3390360133237205E-2</v>
      </c>
      <c r="Z168" t="e">
        <f t="shared" si="31"/>
        <v>#N/A</v>
      </c>
      <c r="AA168" t="e">
        <f t="shared" si="32"/>
        <v>#N/A</v>
      </c>
      <c r="AB168">
        <f t="shared" si="33"/>
        <v>2</v>
      </c>
    </row>
    <row r="169" spans="1:28" x14ac:dyDescent="0.25">
      <c r="A169">
        <v>0</v>
      </c>
      <c r="B169">
        <v>0.69299999999999995</v>
      </c>
      <c r="C169">
        <v>98.9</v>
      </c>
      <c r="D169">
        <v>1.6334</v>
      </c>
      <c r="E169">
        <v>24</v>
      </c>
      <c r="F169">
        <v>666</v>
      </c>
      <c r="G169">
        <v>20.2</v>
      </c>
      <c r="H169">
        <v>393.1</v>
      </c>
      <c r="I169">
        <v>19.920000000000002</v>
      </c>
      <c r="J169">
        <v>8.5</v>
      </c>
      <c r="K169">
        <v>1</v>
      </c>
      <c r="L169">
        <f t="shared" si="23"/>
        <v>9.7488883417241929</v>
      </c>
      <c r="M169">
        <f t="shared" si="24"/>
        <v>17135.169764405277</v>
      </c>
      <c r="N169">
        <f t="shared" si="25"/>
        <v>0.99994164390212348</v>
      </c>
      <c r="O169">
        <f t="shared" si="26"/>
        <v>-5.8357800659847054E-5</v>
      </c>
      <c r="V169">
        <f t="shared" si="27"/>
        <v>0.99994164390212348</v>
      </c>
      <c r="W169">
        <f t="shared" si="28"/>
        <v>1</v>
      </c>
      <c r="X169">
        <f t="shared" si="29"/>
        <v>1</v>
      </c>
      <c r="Y169">
        <f t="shared" si="30"/>
        <v>0.99994164390212348</v>
      </c>
      <c r="Z169" t="e">
        <f t="shared" si="31"/>
        <v>#N/A</v>
      </c>
      <c r="AA169" t="e">
        <f t="shared" si="32"/>
        <v>#N/A</v>
      </c>
      <c r="AB169">
        <f t="shared" si="33"/>
        <v>1</v>
      </c>
    </row>
    <row r="170" spans="1:28" x14ac:dyDescent="0.25">
      <c r="A170">
        <v>0</v>
      </c>
      <c r="B170">
        <v>0.67900000000000005</v>
      </c>
      <c r="C170">
        <v>89.1</v>
      </c>
      <c r="D170">
        <v>1.6475</v>
      </c>
      <c r="E170">
        <v>24</v>
      </c>
      <c r="F170">
        <v>666</v>
      </c>
      <c r="G170">
        <v>20.2</v>
      </c>
      <c r="H170">
        <v>127.36</v>
      </c>
      <c r="I170">
        <v>26.64</v>
      </c>
      <c r="J170">
        <v>10.4</v>
      </c>
      <c r="K170">
        <v>1</v>
      </c>
      <c r="L170">
        <f t="shared" si="23"/>
        <v>14.100419037023045</v>
      </c>
      <c r="M170">
        <f t="shared" si="24"/>
        <v>1329640.3326179774</v>
      </c>
      <c r="N170">
        <f t="shared" si="25"/>
        <v>0.99999924791748307</v>
      </c>
      <c r="O170">
        <f t="shared" si="26"/>
        <v>-7.5208279974468356E-7</v>
      </c>
      <c r="V170">
        <f t="shared" si="27"/>
        <v>0.99999924791748307</v>
      </c>
      <c r="W170">
        <f t="shared" si="28"/>
        <v>1</v>
      </c>
      <c r="X170">
        <f t="shared" si="29"/>
        <v>1</v>
      </c>
      <c r="Y170">
        <f t="shared" si="30"/>
        <v>0.99999924791748307</v>
      </c>
      <c r="Z170" t="e">
        <f t="shared" si="31"/>
        <v>#N/A</v>
      </c>
      <c r="AA170" t="e">
        <f t="shared" si="32"/>
        <v>#N/A</v>
      </c>
      <c r="AB170">
        <f t="shared" si="33"/>
        <v>1</v>
      </c>
    </row>
    <row r="171" spans="1:28" x14ac:dyDescent="0.25">
      <c r="A171">
        <v>0</v>
      </c>
      <c r="B171">
        <v>0.77</v>
      </c>
      <c r="C171">
        <v>91</v>
      </c>
      <c r="D171">
        <v>2.5051999999999999</v>
      </c>
      <c r="E171">
        <v>24</v>
      </c>
      <c r="F171">
        <v>666</v>
      </c>
      <c r="G171">
        <v>20.2</v>
      </c>
      <c r="H171">
        <v>391.34</v>
      </c>
      <c r="I171">
        <v>13.27</v>
      </c>
      <c r="J171">
        <v>21.7</v>
      </c>
      <c r="K171">
        <v>1</v>
      </c>
      <c r="L171">
        <f t="shared" si="23"/>
        <v>9.8046149926785375</v>
      </c>
      <c r="M171">
        <f t="shared" si="24"/>
        <v>18117.162867172738</v>
      </c>
      <c r="N171">
        <f t="shared" si="25"/>
        <v>0.99994480676615327</v>
      </c>
      <c r="O171">
        <f t="shared" si="26"/>
        <v>-5.5194757049307168E-5</v>
      </c>
      <c r="V171">
        <f t="shared" si="27"/>
        <v>0.99994480676615327</v>
      </c>
      <c r="W171">
        <f t="shared" si="28"/>
        <v>1</v>
      </c>
      <c r="X171">
        <f t="shared" si="29"/>
        <v>1</v>
      </c>
      <c r="Y171">
        <f t="shared" si="30"/>
        <v>0.99994480676615327</v>
      </c>
      <c r="Z171" t="e">
        <f t="shared" si="31"/>
        <v>#N/A</v>
      </c>
      <c r="AA171" t="e">
        <f t="shared" si="32"/>
        <v>#N/A</v>
      </c>
      <c r="AB171">
        <f t="shared" si="33"/>
        <v>1</v>
      </c>
    </row>
    <row r="172" spans="1:28" x14ac:dyDescent="0.25">
      <c r="A172">
        <v>75</v>
      </c>
      <c r="B172">
        <v>0.42799999999999999</v>
      </c>
      <c r="C172">
        <v>21.8</v>
      </c>
      <c r="D172">
        <v>5.4010999999999996</v>
      </c>
      <c r="E172">
        <v>3</v>
      </c>
      <c r="F172">
        <v>252</v>
      </c>
      <c r="G172">
        <v>18.3</v>
      </c>
      <c r="H172">
        <v>395.63</v>
      </c>
      <c r="I172">
        <v>4.32</v>
      </c>
      <c r="J172">
        <v>30.8</v>
      </c>
      <c r="K172">
        <v>0</v>
      </c>
      <c r="L172">
        <f t="shared" si="23"/>
        <v>-7.431906047696895</v>
      </c>
      <c r="M172">
        <f t="shared" si="24"/>
        <v>5.9205794506260847E-4</v>
      </c>
      <c r="N172">
        <f t="shared" si="25"/>
        <v>0.99940829238013484</v>
      </c>
      <c r="O172">
        <f t="shared" si="26"/>
        <v>-5.9188274790533072E-4</v>
      </c>
      <c r="V172">
        <f t="shared" si="27"/>
        <v>5.9170761986511325E-4</v>
      </c>
      <c r="W172">
        <f t="shared" si="28"/>
        <v>0</v>
      </c>
      <c r="X172">
        <f t="shared" si="29"/>
        <v>1</v>
      </c>
      <c r="Y172">
        <f t="shared" si="30"/>
        <v>5.9170761986511325E-4</v>
      </c>
      <c r="Z172" t="e">
        <f t="shared" si="31"/>
        <v>#N/A</v>
      </c>
      <c r="AA172" t="e">
        <f t="shared" si="32"/>
        <v>#N/A</v>
      </c>
      <c r="AB172">
        <f t="shared" si="33"/>
        <v>2</v>
      </c>
    </row>
    <row r="173" spans="1:28" x14ac:dyDescent="0.25">
      <c r="A173">
        <v>0</v>
      </c>
      <c r="B173">
        <v>0.871</v>
      </c>
      <c r="C173">
        <v>94</v>
      </c>
      <c r="D173">
        <v>1.7363999999999999</v>
      </c>
      <c r="E173">
        <v>5</v>
      </c>
      <c r="F173">
        <v>403</v>
      </c>
      <c r="G173">
        <v>14.7</v>
      </c>
      <c r="H173">
        <v>88.63</v>
      </c>
      <c r="I173">
        <v>16.14</v>
      </c>
      <c r="J173">
        <v>13.1</v>
      </c>
      <c r="K173">
        <v>1</v>
      </c>
      <c r="L173">
        <f t="shared" si="23"/>
        <v>5.1150808653291318</v>
      </c>
      <c r="M173">
        <f t="shared" si="24"/>
        <v>166.51424566817929</v>
      </c>
      <c r="N173">
        <f t="shared" si="25"/>
        <v>0.9940303584569109</v>
      </c>
      <c r="O173">
        <f t="shared" si="26"/>
        <v>-5.9875310847976341E-3</v>
      </c>
      <c r="V173">
        <f t="shared" si="27"/>
        <v>0.9940303584569109</v>
      </c>
      <c r="W173">
        <f t="shared" si="28"/>
        <v>1</v>
      </c>
      <c r="X173">
        <f t="shared" si="29"/>
        <v>1</v>
      </c>
      <c r="Y173">
        <f t="shared" si="30"/>
        <v>0.9940303584569109</v>
      </c>
      <c r="Z173" t="e">
        <f t="shared" si="31"/>
        <v>#N/A</v>
      </c>
      <c r="AA173" t="e">
        <f t="shared" si="32"/>
        <v>#N/A</v>
      </c>
      <c r="AB173">
        <f t="shared" si="33"/>
        <v>1</v>
      </c>
    </row>
    <row r="174" spans="1:28" x14ac:dyDescent="0.25">
      <c r="A174">
        <v>0</v>
      </c>
      <c r="B174">
        <v>0.53800000000000003</v>
      </c>
      <c r="C174">
        <v>56.5</v>
      </c>
      <c r="D174">
        <v>4.4985999999999997</v>
      </c>
      <c r="E174">
        <v>4</v>
      </c>
      <c r="F174">
        <v>307</v>
      </c>
      <c r="G174">
        <v>21</v>
      </c>
      <c r="H174">
        <v>395.62</v>
      </c>
      <c r="I174">
        <v>8.4700000000000006</v>
      </c>
      <c r="J174">
        <v>19.899999999999999</v>
      </c>
      <c r="K174">
        <v>1</v>
      </c>
      <c r="L174">
        <f t="shared" si="23"/>
        <v>-2.0196836230435862</v>
      </c>
      <c r="M174">
        <f t="shared" si="24"/>
        <v>0.1326974408521488</v>
      </c>
      <c r="N174">
        <f t="shared" si="25"/>
        <v>0.1171517088908739</v>
      </c>
      <c r="O174">
        <f t="shared" si="26"/>
        <v>-2.1442855269313621</v>
      </c>
      <c r="V174">
        <f t="shared" si="27"/>
        <v>0.1171517088908739</v>
      </c>
      <c r="W174">
        <f t="shared" si="28"/>
        <v>0</v>
      </c>
      <c r="X174">
        <f t="shared" si="29"/>
        <v>0</v>
      </c>
      <c r="Y174" t="e">
        <f t="shared" si="30"/>
        <v>#N/A</v>
      </c>
      <c r="Z174">
        <f t="shared" si="31"/>
        <v>0.1171517088908739</v>
      </c>
      <c r="AA174">
        <f t="shared" si="32"/>
        <v>2</v>
      </c>
      <c r="AB174" t="e">
        <f t="shared" si="33"/>
        <v>#N/A</v>
      </c>
    </row>
    <row r="175" spans="1:28" x14ac:dyDescent="0.25">
      <c r="A175">
        <v>28</v>
      </c>
      <c r="B175">
        <v>0.46400000000000002</v>
      </c>
      <c r="C175">
        <v>28.9</v>
      </c>
      <c r="D175">
        <v>3.6659000000000002</v>
      </c>
      <c r="E175">
        <v>4</v>
      </c>
      <c r="F175">
        <v>270</v>
      </c>
      <c r="G175">
        <v>18.2</v>
      </c>
      <c r="H175">
        <v>396.33</v>
      </c>
      <c r="I175">
        <v>6.21</v>
      </c>
      <c r="J175">
        <v>25</v>
      </c>
      <c r="K175">
        <v>0</v>
      </c>
      <c r="L175">
        <f t="shared" si="23"/>
        <v>-4.196896524437042</v>
      </c>
      <c r="M175">
        <f t="shared" si="24"/>
        <v>1.5042187516859977E-2</v>
      </c>
      <c r="N175">
        <f t="shared" si="25"/>
        <v>0.98518072676993029</v>
      </c>
      <c r="O175">
        <f t="shared" si="26"/>
        <v>-1.4930175686008917E-2</v>
      </c>
      <c r="V175">
        <f t="shared" si="27"/>
        <v>1.4819273230069685E-2</v>
      </c>
      <c r="W175">
        <f t="shared" si="28"/>
        <v>0</v>
      </c>
      <c r="X175">
        <f t="shared" si="29"/>
        <v>1</v>
      </c>
      <c r="Y175">
        <f t="shared" si="30"/>
        <v>1.4819273230069685E-2</v>
      </c>
      <c r="Z175" t="e">
        <f t="shared" si="31"/>
        <v>#N/A</v>
      </c>
      <c r="AA175" t="e">
        <f t="shared" si="32"/>
        <v>#N/A</v>
      </c>
      <c r="AB175">
        <f t="shared" si="33"/>
        <v>2</v>
      </c>
    </row>
    <row r="176" spans="1:28" x14ac:dyDescent="0.25">
      <c r="A176">
        <v>20</v>
      </c>
      <c r="B176">
        <v>0.64700000000000002</v>
      </c>
      <c r="C176">
        <v>94.5</v>
      </c>
      <c r="D176">
        <v>2.0788000000000002</v>
      </c>
      <c r="E176">
        <v>5</v>
      </c>
      <c r="F176">
        <v>264</v>
      </c>
      <c r="G176">
        <v>13</v>
      </c>
      <c r="H176">
        <v>393.42</v>
      </c>
      <c r="I176">
        <v>11.25</v>
      </c>
      <c r="J176">
        <v>31</v>
      </c>
      <c r="K176">
        <v>1</v>
      </c>
      <c r="L176">
        <f t="shared" si="23"/>
        <v>0.36111058296576348</v>
      </c>
      <c r="M176">
        <f t="shared" si="24"/>
        <v>1.4349221300501209</v>
      </c>
      <c r="N176">
        <f t="shared" si="25"/>
        <v>0.58930924826765774</v>
      </c>
      <c r="O176">
        <f t="shared" si="26"/>
        <v>-0.5288041936119009</v>
      </c>
      <c r="V176">
        <f t="shared" si="27"/>
        <v>0.58930924826765774</v>
      </c>
      <c r="W176">
        <f t="shared" si="28"/>
        <v>1</v>
      </c>
      <c r="X176">
        <f t="shared" si="29"/>
        <v>1</v>
      </c>
      <c r="Y176">
        <f t="shared" si="30"/>
        <v>0.58930924826765774</v>
      </c>
      <c r="Z176" t="e">
        <f t="shared" si="31"/>
        <v>#N/A</v>
      </c>
      <c r="AA176" t="e">
        <f t="shared" si="32"/>
        <v>#N/A</v>
      </c>
      <c r="AB176">
        <f t="shared" si="33"/>
        <v>1</v>
      </c>
    </row>
    <row r="177" spans="1:28" x14ac:dyDescent="0.25">
      <c r="A177">
        <v>0</v>
      </c>
      <c r="B177">
        <v>0.58399999999999996</v>
      </c>
      <c r="C177">
        <v>59.7</v>
      </c>
      <c r="D177">
        <v>1.9976</v>
      </c>
      <c r="E177">
        <v>24</v>
      </c>
      <c r="F177">
        <v>666</v>
      </c>
      <c r="G177">
        <v>20.2</v>
      </c>
      <c r="H177">
        <v>24.65</v>
      </c>
      <c r="I177">
        <v>15.69</v>
      </c>
      <c r="J177">
        <v>10.199999999999999</v>
      </c>
      <c r="K177">
        <v>1</v>
      </c>
      <c r="L177">
        <f t="shared" si="23"/>
        <v>13.915766105318887</v>
      </c>
      <c r="M177">
        <f t="shared" si="24"/>
        <v>1105453.3776695214</v>
      </c>
      <c r="N177">
        <f t="shared" si="25"/>
        <v>0.99999909539459952</v>
      </c>
      <c r="O177">
        <f t="shared" si="26"/>
        <v>-9.0460580963147851E-7</v>
      </c>
      <c r="V177">
        <f t="shared" si="27"/>
        <v>0.99999909539459952</v>
      </c>
      <c r="W177">
        <f t="shared" si="28"/>
        <v>1</v>
      </c>
      <c r="X177">
        <f t="shared" si="29"/>
        <v>1</v>
      </c>
      <c r="Y177">
        <f t="shared" si="30"/>
        <v>0.99999909539459952</v>
      </c>
      <c r="Z177" t="e">
        <f t="shared" si="31"/>
        <v>#N/A</v>
      </c>
      <c r="AA177" t="e">
        <f t="shared" si="32"/>
        <v>#N/A</v>
      </c>
      <c r="AB177">
        <f t="shared" si="33"/>
        <v>1</v>
      </c>
    </row>
    <row r="178" spans="1:28" x14ac:dyDescent="0.25">
      <c r="A178">
        <v>0</v>
      </c>
      <c r="B178">
        <v>0.71799999999999997</v>
      </c>
      <c r="C178">
        <v>91.4</v>
      </c>
      <c r="D178">
        <v>1.7523</v>
      </c>
      <c r="E178">
        <v>24</v>
      </c>
      <c r="F178">
        <v>666</v>
      </c>
      <c r="G178">
        <v>20.2</v>
      </c>
      <c r="H178">
        <v>316.02999999999997</v>
      </c>
      <c r="I178">
        <v>14</v>
      </c>
      <c r="J178">
        <v>21.9</v>
      </c>
      <c r="K178">
        <v>1</v>
      </c>
      <c r="L178">
        <f t="shared" si="23"/>
        <v>11.156390324339155</v>
      </c>
      <c r="M178">
        <f t="shared" si="24"/>
        <v>70009.786915641758</v>
      </c>
      <c r="N178">
        <f t="shared" si="25"/>
        <v>0.99998571648678647</v>
      </c>
      <c r="O178">
        <f t="shared" si="26"/>
        <v>-1.428361522387729E-5</v>
      </c>
      <c r="V178">
        <f t="shared" si="27"/>
        <v>0.99998571648678647</v>
      </c>
      <c r="W178">
        <f t="shared" si="28"/>
        <v>1</v>
      </c>
      <c r="X178">
        <f t="shared" si="29"/>
        <v>1</v>
      </c>
      <c r="Y178">
        <f t="shared" si="30"/>
        <v>0.99998571648678647</v>
      </c>
      <c r="Z178" t="e">
        <f t="shared" si="31"/>
        <v>#N/A</v>
      </c>
      <c r="AA178" t="e">
        <f t="shared" si="32"/>
        <v>#N/A</v>
      </c>
      <c r="AB178">
        <f t="shared" si="33"/>
        <v>1</v>
      </c>
    </row>
    <row r="179" spans="1:28" x14ac:dyDescent="0.25">
      <c r="A179">
        <v>0</v>
      </c>
      <c r="B179">
        <v>0.437</v>
      </c>
      <c r="C179">
        <v>36.6</v>
      </c>
      <c r="D179">
        <v>4.5026000000000002</v>
      </c>
      <c r="E179">
        <v>5</v>
      </c>
      <c r="F179">
        <v>398</v>
      </c>
      <c r="G179">
        <v>18.7</v>
      </c>
      <c r="H179">
        <v>396.06</v>
      </c>
      <c r="I179">
        <v>9.1</v>
      </c>
      <c r="J179">
        <v>20.3</v>
      </c>
      <c r="K179">
        <v>0</v>
      </c>
      <c r="L179">
        <f t="shared" si="23"/>
        <v>-2.4015047622565318</v>
      </c>
      <c r="M179">
        <f t="shared" si="24"/>
        <v>9.0581546992575146E-2</v>
      </c>
      <c r="N179">
        <f t="shared" si="25"/>
        <v>0.91694197720256143</v>
      </c>
      <c r="O179">
        <f t="shared" si="26"/>
        <v>-8.6711083315857931E-2</v>
      </c>
      <c r="V179">
        <f t="shared" si="27"/>
        <v>8.3058022797438597E-2</v>
      </c>
      <c r="W179">
        <f t="shared" si="28"/>
        <v>0</v>
      </c>
      <c r="X179">
        <f t="shared" si="29"/>
        <v>1</v>
      </c>
      <c r="Y179">
        <f t="shared" si="30"/>
        <v>8.3058022797438597E-2</v>
      </c>
      <c r="Z179" t="e">
        <f t="shared" si="31"/>
        <v>#N/A</v>
      </c>
      <c r="AA179" t="e">
        <f t="shared" si="32"/>
        <v>#N/A</v>
      </c>
      <c r="AB179">
        <f t="shared" si="33"/>
        <v>2</v>
      </c>
    </row>
    <row r="180" spans="1:28" x14ac:dyDescent="0.25">
      <c r="A180">
        <v>0</v>
      </c>
      <c r="B180">
        <v>0.7</v>
      </c>
      <c r="C180">
        <v>91.2</v>
      </c>
      <c r="D180">
        <v>1.4395</v>
      </c>
      <c r="E180">
        <v>24</v>
      </c>
      <c r="F180">
        <v>666</v>
      </c>
      <c r="G180">
        <v>20.2</v>
      </c>
      <c r="H180">
        <v>285.83</v>
      </c>
      <c r="I180">
        <v>30.63</v>
      </c>
      <c r="J180">
        <v>8.8000000000000007</v>
      </c>
      <c r="K180">
        <v>1</v>
      </c>
      <c r="L180">
        <f t="shared" si="23"/>
        <v>11.800591307639909</v>
      </c>
      <c r="M180">
        <f t="shared" si="24"/>
        <v>133331.16937994689</v>
      </c>
      <c r="N180">
        <f t="shared" si="25"/>
        <v>0.9999924999345271</v>
      </c>
      <c r="O180">
        <f t="shared" si="26"/>
        <v>-7.5000935985301768E-6</v>
      </c>
      <c r="V180">
        <f t="shared" si="27"/>
        <v>0.9999924999345271</v>
      </c>
      <c r="W180">
        <f t="shared" si="28"/>
        <v>1</v>
      </c>
      <c r="X180">
        <f t="shared" si="29"/>
        <v>1</v>
      </c>
      <c r="Y180">
        <f t="shared" si="30"/>
        <v>0.9999924999345271</v>
      </c>
      <c r="Z180" t="e">
        <f t="shared" si="31"/>
        <v>#N/A</v>
      </c>
      <c r="AA180" t="e">
        <f t="shared" si="32"/>
        <v>#N/A</v>
      </c>
      <c r="AB180">
        <f t="shared" si="33"/>
        <v>1</v>
      </c>
    </row>
    <row r="181" spans="1:28" x14ac:dyDescent="0.25">
      <c r="A181">
        <v>20</v>
      </c>
      <c r="B181">
        <v>0.64700000000000002</v>
      </c>
      <c r="C181">
        <v>84.6</v>
      </c>
      <c r="D181">
        <v>2.1328999999999998</v>
      </c>
      <c r="E181">
        <v>5</v>
      </c>
      <c r="F181">
        <v>264</v>
      </c>
      <c r="G181">
        <v>13</v>
      </c>
      <c r="H181">
        <v>384.07</v>
      </c>
      <c r="I181">
        <v>14.79</v>
      </c>
      <c r="J181">
        <v>30.7</v>
      </c>
      <c r="K181">
        <v>1</v>
      </c>
      <c r="L181">
        <f t="shared" si="23"/>
        <v>0.29526635021109038</v>
      </c>
      <c r="M181">
        <f t="shared" si="24"/>
        <v>1.3434841483219913</v>
      </c>
      <c r="N181">
        <f t="shared" si="25"/>
        <v>0.57328493102202904</v>
      </c>
      <c r="O181">
        <f t="shared" si="26"/>
        <v>-0.55637242404253517</v>
      </c>
      <c r="V181">
        <f t="shared" si="27"/>
        <v>0.57328493102202904</v>
      </c>
      <c r="W181">
        <f t="shared" si="28"/>
        <v>1</v>
      </c>
      <c r="X181">
        <f t="shared" si="29"/>
        <v>1</v>
      </c>
      <c r="Y181">
        <f t="shared" si="30"/>
        <v>0.57328493102202904</v>
      </c>
      <c r="Z181" t="e">
        <f t="shared" si="31"/>
        <v>#N/A</v>
      </c>
      <c r="AA181" t="e">
        <f t="shared" si="32"/>
        <v>#N/A</v>
      </c>
      <c r="AB181">
        <f t="shared" si="33"/>
        <v>1</v>
      </c>
    </row>
    <row r="182" spans="1:28" x14ac:dyDescent="0.25">
      <c r="A182">
        <v>0</v>
      </c>
      <c r="B182">
        <v>0.48899999999999999</v>
      </c>
      <c r="C182">
        <v>63.1</v>
      </c>
      <c r="D182">
        <v>3.4144999999999999</v>
      </c>
      <c r="E182">
        <v>2</v>
      </c>
      <c r="F182">
        <v>270</v>
      </c>
      <c r="G182">
        <v>17.8</v>
      </c>
      <c r="H182">
        <v>396.06</v>
      </c>
      <c r="I182">
        <v>5.7</v>
      </c>
      <c r="J182">
        <v>28.7</v>
      </c>
      <c r="K182">
        <v>0</v>
      </c>
      <c r="L182">
        <f t="shared" si="23"/>
        <v>-2.1719779432534434</v>
      </c>
      <c r="M182">
        <f t="shared" si="24"/>
        <v>0.11395200326282486</v>
      </c>
      <c r="N182">
        <f t="shared" si="25"/>
        <v>0.89770474586961257</v>
      </c>
      <c r="O182">
        <f t="shared" si="26"/>
        <v>-0.10791405553455763</v>
      </c>
      <c r="V182">
        <f t="shared" si="27"/>
        <v>0.10229525413038744</v>
      </c>
      <c r="W182">
        <f t="shared" si="28"/>
        <v>0</v>
      </c>
      <c r="X182">
        <f t="shared" si="29"/>
        <v>1</v>
      </c>
      <c r="Y182">
        <f t="shared" si="30"/>
        <v>0.10229525413038744</v>
      </c>
      <c r="Z182" t="e">
        <f t="shared" si="31"/>
        <v>#N/A</v>
      </c>
      <c r="AA182" t="e">
        <f t="shared" si="32"/>
        <v>#N/A</v>
      </c>
      <c r="AB182">
        <f t="shared" si="33"/>
        <v>2</v>
      </c>
    </row>
    <row r="183" spans="1:28" x14ac:dyDescent="0.25">
      <c r="A183">
        <v>30</v>
      </c>
      <c r="B183">
        <v>0.42799999999999999</v>
      </c>
      <c r="C183">
        <v>52.9</v>
      </c>
      <c r="D183">
        <v>7.0354999999999999</v>
      </c>
      <c r="E183">
        <v>6</v>
      </c>
      <c r="F183">
        <v>300</v>
      </c>
      <c r="G183">
        <v>16.600000000000001</v>
      </c>
      <c r="H183">
        <v>372.75</v>
      </c>
      <c r="I183">
        <v>11.22</v>
      </c>
      <c r="J183">
        <v>22.2</v>
      </c>
      <c r="K183">
        <v>0</v>
      </c>
      <c r="L183">
        <f t="shared" si="23"/>
        <v>-2.2023993619497375</v>
      </c>
      <c r="M183">
        <f t="shared" si="24"/>
        <v>0.11053762016875805</v>
      </c>
      <c r="N183">
        <f t="shared" si="25"/>
        <v>0.90046476754928784</v>
      </c>
      <c r="O183">
        <f t="shared" si="26"/>
        <v>-0.10484424056265328</v>
      </c>
      <c r="V183">
        <f t="shared" si="27"/>
        <v>9.9535232450712191E-2</v>
      </c>
      <c r="W183">
        <f t="shared" si="28"/>
        <v>0</v>
      </c>
      <c r="X183">
        <f t="shared" si="29"/>
        <v>1</v>
      </c>
      <c r="Y183">
        <f t="shared" si="30"/>
        <v>9.9535232450712191E-2</v>
      </c>
      <c r="Z183" t="e">
        <f t="shared" si="31"/>
        <v>#N/A</v>
      </c>
      <c r="AA183" t="e">
        <f t="shared" si="32"/>
        <v>#N/A</v>
      </c>
      <c r="AB183">
        <f t="shared" si="33"/>
        <v>2</v>
      </c>
    </row>
    <row r="184" spans="1:28" x14ac:dyDescent="0.25">
      <c r="A184">
        <v>0</v>
      </c>
      <c r="B184">
        <v>0.7</v>
      </c>
      <c r="C184">
        <v>82.5</v>
      </c>
      <c r="D184">
        <v>2.1678000000000002</v>
      </c>
      <c r="E184">
        <v>24</v>
      </c>
      <c r="F184">
        <v>666</v>
      </c>
      <c r="G184">
        <v>20.2</v>
      </c>
      <c r="H184">
        <v>378.38</v>
      </c>
      <c r="I184">
        <v>18.760000000000002</v>
      </c>
      <c r="J184">
        <v>23.2</v>
      </c>
      <c r="K184">
        <v>1</v>
      </c>
      <c r="L184">
        <f t="shared" si="23"/>
        <v>10.111290872236872</v>
      </c>
      <c r="M184">
        <f t="shared" si="24"/>
        <v>24619.420759725337</v>
      </c>
      <c r="N184">
        <f t="shared" si="25"/>
        <v>0.9999593833099053</v>
      </c>
      <c r="O184">
        <f t="shared" si="26"/>
        <v>-4.061751497479006E-5</v>
      </c>
      <c r="V184">
        <f t="shared" si="27"/>
        <v>0.9999593833099053</v>
      </c>
      <c r="W184">
        <f t="shared" si="28"/>
        <v>1</v>
      </c>
      <c r="X184">
        <f t="shared" si="29"/>
        <v>1</v>
      </c>
      <c r="Y184">
        <f t="shared" si="30"/>
        <v>0.9999593833099053</v>
      </c>
      <c r="Z184" t="e">
        <f t="shared" si="31"/>
        <v>#N/A</v>
      </c>
      <c r="AA184" t="e">
        <f t="shared" si="32"/>
        <v>#N/A</v>
      </c>
      <c r="AB184">
        <f t="shared" si="33"/>
        <v>1</v>
      </c>
    </row>
    <row r="185" spans="1:28" x14ac:dyDescent="0.25">
      <c r="A185">
        <v>90</v>
      </c>
      <c r="B185">
        <v>0.40300000000000002</v>
      </c>
      <c r="C185">
        <v>21.9</v>
      </c>
      <c r="D185">
        <v>8.6966000000000001</v>
      </c>
      <c r="E185">
        <v>5</v>
      </c>
      <c r="F185">
        <v>226</v>
      </c>
      <c r="G185">
        <v>17.899999999999999</v>
      </c>
      <c r="H185">
        <v>395.93</v>
      </c>
      <c r="I185">
        <v>4.8099999999999996</v>
      </c>
      <c r="J185">
        <v>35.4</v>
      </c>
      <c r="K185">
        <v>0</v>
      </c>
      <c r="L185">
        <f t="shared" si="23"/>
        <v>-7.1392984883212964</v>
      </c>
      <c r="M185">
        <f t="shared" si="24"/>
        <v>7.9330841643011798E-4</v>
      </c>
      <c r="N185">
        <f t="shared" si="25"/>
        <v>0.99920732042294991</v>
      </c>
      <c r="O185">
        <f t="shared" si="26"/>
        <v>-7.9299391362913066E-4</v>
      </c>
      <c r="V185">
        <f t="shared" si="27"/>
        <v>7.9267957705011181E-4</v>
      </c>
      <c r="W185">
        <f t="shared" si="28"/>
        <v>0</v>
      </c>
      <c r="X185">
        <f t="shared" si="29"/>
        <v>1</v>
      </c>
      <c r="Y185">
        <f t="shared" si="30"/>
        <v>7.9267957705011181E-4</v>
      </c>
      <c r="Z185" t="e">
        <f t="shared" si="31"/>
        <v>#N/A</v>
      </c>
      <c r="AA185" t="e">
        <f t="shared" si="32"/>
        <v>#N/A</v>
      </c>
      <c r="AB185">
        <f t="shared" si="33"/>
        <v>2</v>
      </c>
    </row>
    <row r="186" spans="1:28" x14ac:dyDescent="0.25">
      <c r="A186">
        <v>0</v>
      </c>
      <c r="B186">
        <v>0.48799999999999999</v>
      </c>
      <c r="C186">
        <v>89.8</v>
      </c>
      <c r="D186">
        <v>2.9878999999999998</v>
      </c>
      <c r="E186">
        <v>3</v>
      </c>
      <c r="F186">
        <v>193</v>
      </c>
      <c r="G186">
        <v>17.8</v>
      </c>
      <c r="H186">
        <v>391</v>
      </c>
      <c r="I186">
        <v>13.98</v>
      </c>
      <c r="J186">
        <v>26.4</v>
      </c>
      <c r="K186">
        <v>0</v>
      </c>
      <c r="L186">
        <f t="shared" si="23"/>
        <v>6.7973109239130469E-2</v>
      </c>
      <c r="M186">
        <f t="shared" si="24"/>
        <v>1.0703365259282152</v>
      </c>
      <c r="N186">
        <f t="shared" si="25"/>
        <v>0.48301326256689581</v>
      </c>
      <c r="O186">
        <f t="shared" si="26"/>
        <v>-0.72771116697591531</v>
      </c>
      <c r="V186">
        <f t="shared" si="27"/>
        <v>0.51698673743310419</v>
      </c>
      <c r="W186">
        <f t="shared" si="28"/>
        <v>1</v>
      </c>
      <c r="X186">
        <f t="shared" si="29"/>
        <v>0</v>
      </c>
      <c r="Y186" t="e">
        <f t="shared" si="30"/>
        <v>#N/A</v>
      </c>
      <c r="Z186">
        <f t="shared" si="31"/>
        <v>0.51698673743310419</v>
      </c>
      <c r="AA186">
        <f t="shared" si="32"/>
        <v>1</v>
      </c>
      <c r="AB186" t="e">
        <f t="shared" si="33"/>
        <v>#N/A</v>
      </c>
    </row>
    <row r="187" spans="1:28" x14ac:dyDescent="0.25">
      <c r="A187">
        <v>0</v>
      </c>
      <c r="B187">
        <v>0.52</v>
      </c>
      <c r="C187">
        <v>79.900000000000006</v>
      </c>
      <c r="D187">
        <v>2.7778</v>
      </c>
      <c r="E187">
        <v>5</v>
      </c>
      <c r="F187">
        <v>384</v>
      </c>
      <c r="G187">
        <v>20.9</v>
      </c>
      <c r="H187">
        <v>394.76</v>
      </c>
      <c r="I187">
        <v>9.42</v>
      </c>
      <c r="J187">
        <v>27.5</v>
      </c>
      <c r="K187">
        <v>0</v>
      </c>
      <c r="L187">
        <f t="shared" si="23"/>
        <v>-4.5785836906752753E-2</v>
      </c>
      <c r="M187">
        <f t="shared" si="24"/>
        <v>0.95524651883497835</v>
      </c>
      <c r="N187">
        <f t="shared" si="25"/>
        <v>0.51144446000386889</v>
      </c>
      <c r="O187">
        <f t="shared" si="26"/>
        <v>-0.67051628207860403</v>
      </c>
      <c r="V187">
        <f t="shared" si="27"/>
        <v>0.48855553999613111</v>
      </c>
      <c r="W187">
        <f t="shared" si="28"/>
        <v>0</v>
      </c>
      <c r="X187">
        <f t="shared" si="29"/>
        <v>1</v>
      </c>
      <c r="Y187">
        <f t="shared" si="30"/>
        <v>0.48855553999613111</v>
      </c>
      <c r="Z187" t="e">
        <f t="shared" si="31"/>
        <v>#N/A</v>
      </c>
      <c r="AA187" t="e">
        <f t="shared" si="32"/>
        <v>#N/A</v>
      </c>
      <c r="AB187">
        <f t="shared" si="33"/>
        <v>2</v>
      </c>
    </row>
    <row r="188" spans="1:28" x14ac:dyDescent="0.25">
      <c r="A188">
        <v>90</v>
      </c>
      <c r="B188">
        <v>0.39400000000000002</v>
      </c>
      <c r="C188">
        <v>34.200000000000003</v>
      </c>
      <c r="D188">
        <v>6.3361000000000001</v>
      </c>
      <c r="E188">
        <v>3</v>
      </c>
      <c r="F188">
        <v>244</v>
      </c>
      <c r="G188">
        <v>15.9</v>
      </c>
      <c r="H188">
        <v>386.34</v>
      </c>
      <c r="I188">
        <v>3.11</v>
      </c>
      <c r="J188">
        <v>44</v>
      </c>
      <c r="K188">
        <v>0</v>
      </c>
      <c r="L188">
        <f t="shared" si="23"/>
        <v>-6.8921570555909959</v>
      </c>
      <c r="M188">
        <f t="shared" si="24"/>
        <v>1.0157205106717292E-3</v>
      </c>
      <c r="N188">
        <f t="shared" si="25"/>
        <v>0.99898531013064051</v>
      </c>
      <c r="O188">
        <f t="shared" si="26"/>
        <v>-1.0152050156302605E-3</v>
      </c>
      <c r="V188">
        <f t="shared" si="27"/>
        <v>1.0146898693594499E-3</v>
      </c>
      <c r="W188">
        <f t="shared" si="28"/>
        <v>0</v>
      </c>
      <c r="X188">
        <f t="shared" si="29"/>
        <v>1</v>
      </c>
      <c r="Y188">
        <f t="shared" si="30"/>
        <v>1.0146898693594499E-3</v>
      </c>
      <c r="Z188" t="e">
        <f t="shared" si="31"/>
        <v>#N/A</v>
      </c>
      <c r="AA188" t="e">
        <f t="shared" si="32"/>
        <v>#N/A</v>
      </c>
      <c r="AB188">
        <f t="shared" si="33"/>
        <v>2</v>
      </c>
    </row>
    <row r="189" spans="1:28" x14ac:dyDescent="0.25">
      <c r="A189">
        <v>0</v>
      </c>
      <c r="B189">
        <v>0.71299999999999997</v>
      </c>
      <c r="C189">
        <v>91.8</v>
      </c>
      <c r="D189">
        <v>2.3681999999999999</v>
      </c>
      <c r="E189">
        <v>24</v>
      </c>
      <c r="F189">
        <v>666</v>
      </c>
      <c r="G189">
        <v>20.2</v>
      </c>
      <c r="H189">
        <v>385.09</v>
      </c>
      <c r="I189">
        <v>17.27</v>
      </c>
      <c r="J189">
        <v>16.100000000000001</v>
      </c>
      <c r="K189">
        <v>1</v>
      </c>
      <c r="L189">
        <f t="shared" si="23"/>
        <v>9.8330095115810874</v>
      </c>
      <c r="M189">
        <f t="shared" si="24"/>
        <v>18638.964079872414</v>
      </c>
      <c r="N189">
        <f t="shared" si="25"/>
        <v>0.999946351827948</v>
      </c>
      <c r="O189">
        <f t="shared" si="26"/>
        <v>-5.3649611166654077E-5</v>
      </c>
      <c r="V189">
        <f t="shared" si="27"/>
        <v>0.999946351827948</v>
      </c>
      <c r="W189">
        <f t="shared" si="28"/>
        <v>1</v>
      </c>
      <c r="X189">
        <f t="shared" si="29"/>
        <v>1</v>
      </c>
      <c r="Y189">
        <f t="shared" si="30"/>
        <v>0.999946351827948</v>
      </c>
      <c r="Z189" t="e">
        <f t="shared" si="31"/>
        <v>#N/A</v>
      </c>
      <c r="AA189" t="e">
        <f t="shared" si="32"/>
        <v>#N/A</v>
      </c>
      <c r="AB189">
        <f t="shared" si="33"/>
        <v>1</v>
      </c>
    </row>
    <row r="190" spans="1:28" x14ac:dyDescent="0.25">
      <c r="A190">
        <v>0</v>
      </c>
      <c r="B190">
        <v>0.71799999999999997</v>
      </c>
      <c r="C190">
        <v>82.9</v>
      </c>
      <c r="D190">
        <v>1.9047000000000001</v>
      </c>
      <c r="E190">
        <v>24</v>
      </c>
      <c r="F190">
        <v>666</v>
      </c>
      <c r="G190">
        <v>20.2</v>
      </c>
      <c r="H190">
        <v>354.55</v>
      </c>
      <c r="I190">
        <v>5.29</v>
      </c>
      <c r="J190">
        <v>21.9</v>
      </c>
      <c r="K190">
        <v>1</v>
      </c>
      <c r="L190">
        <f t="shared" si="23"/>
        <v>9.7000783071383765</v>
      </c>
      <c r="M190">
        <f t="shared" si="24"/>
        <v>16318.885033171415</v>
      </c>
      <c r="N190">
        <f t="shared" si="25"/>
        <v>0.99993872505854253</v>
      </c>
      <c r="O190">
        <f t="shared" si="26"/>
        <v>-6.1276818843384429E-5</v>
      </c>
      <c r="V190">
        <f t="shared" si="27"/>
        <v>0.99993872505854253</v>
      </c>
      <c r="W190">
        <f t="shared" si="28"/>
        <v>1</v>
      </c>
      <c r="X190">
        <f t="shared" si="29"/>
        <v>1</v>
      </c>
      <c r="Y190">
        <f t="shared" si="30"/>
        <v>0.99993872505854253</v>
      </c>
      <c r="Z190" t="e">
        <f t="shared" si="31"/>
        <v>#N/A</v>
      </c>
      <c r="AA190" t="e">
        <f t="shared" si="32"/>
        <v>#N/A</v>
      </c>
      <c r="AB190">
        <f t="shared" si="33"/>
        <v>1</v>
      </c>
    </row>
    <row r="191" spans="1:28" x14ac:dyDescent="0.25">
      <c r="A191">
        <v>0</v>
      </c>
      <c r="B191">
        <v>0.53200000000000003</v>
      </c>
      <c r="C191">
        <v>74.900000000000006</v>
      </c>
      <c r="D191">
        <v>3.3317000000000001</v>
      </c>
      <c r="E191">
        <v>24</v>
      </c>
      <c r="F191">
        <v>666</v>
      </c>
      <c r="G191">
        <v>20.2</v>
      </c>
      <c r="H191">
        <v>393.07</v>
      </c>
      <c r="I191">
        <v>7.74</v>
      </c>
      <c r="J191">
        <v>23.7</v>
      </c>
      <c r="K191">
        <v>1</v>
      </c>
      <c r="L191">
        <f t="shared" si="23"/>
        <v>8.859865838530931</v>
      </c>
      <c r="M191">
        <f t="shared" si="24"/>
        <v>7043.5377098065619</v>
      </c>
      <c r="N191">
        <f t="shared" si="25"/>
        <v>0.99985804604344608</v>
      </c>
      <c r="O191">
        <f t="shared" si="26"/>
        <v>-1.4196403297041303E-4</v>
      </c>
      <c r="V191">
        <f t="shared" si="27"/>
        <v>0.99985804604344608</v>
      </c>
      <c r="W191">
        <f t="shared" si="28"/>
        <v>1</v>
      </c>
      <c r="X191">
        <f t="shared" si="29"/>
        <v>1</v>
      </c>
      <c r="Y191">
        <f t="shared" si="30"/>
        <v>0.99985804604344608</v>
      </c>
      <c r="Z191" t="e">
        <f t="shared" si="31"/>
        <v>#N/A</v>
      </c>
      <c r="AA191" t="e">
        <f t="shared" si="32"/>
        <v>#N/A</v>
      </c>
      <c r="AB191">
        <f t="shared" si="33"/>
        <v>1</v>
      </c>
    </row>
    <row r="192" spans="1:28" x14ac:dyDescent="0.25">
      <c r="A192">
        <v>55</v>
      </c>
      <c r="B192">
        <v>0.48399999999999999</v>
      </c>
      <c r="C192">
        <v>56.4</v>
      </c>
      <c r="D192">
        <v>5.7321</v>
      </c>
      <c r="E192">
        <v>5</v>
      </c>
      <c r="F192">
        <v>370</v>
      </c>
      <c r="G192">
        <v>17.600000000000001</v>
      </c>
      <c r="H192">
        <v>396.9</v>
      </c>
      <c r="I192">
        <v>7.18</v>
      </c>
      <c r="J192">
        <v>23.9</v>
      </c>
      <c r="K192">
        <v>0</v>
      </c>
      <c r="L192">
        <f t="shared" si="23"/>
        <v>-4.5229260843816883</v>
      </c>
      <c r="M192">
        <f t="shared" si="24"/>
        <v>1.0857208036778043E-2</v>
      </c>
      <c r="N192">
        <f t="shared" si="25"/>
        <v>0.98925940483932029</v>
      </c>
      <c r="O192">
        <f t="shared" si="26"/>
        <v>-1.0798691721794706E-2</v>
      </c>
      <c r="V192">
        <f t="shared" si="27"/>
        <v>1.074059516067973E-2</v>
      </c>
      <c r="W192">
        <f t="shared" si="28"/>
        <v>0</v>
      </c>
      <c r="X192">
        <f t="shared" si="29"/>
        <v>1</v>
      </c>
      <c r="Y192">
        <f t="shared" si="30"/>
        <v>1.074059516067973E-2</v>
      </c>
      <c r="Z192" t="e">
        <f t="shared" si="31"/>
        <v>#N/A</v>
      </c>
      <c r="AA192" t="e">
        <f t="shared" si="32"/>
        <v>#N/A</v>
      </c>
      <c r="AB192">
        <f t="shared" si="33"/>
        <v>2</v>
      </c>
    </row>
    <row r="193" spans="1:28" x14ac:dyDescent="0.25">
      <c r="A193">
        <v>0</v>
      </c>
      <c r="B193">
        <v>0.49299999999999999</v>
      </c>
      <c r="C193">
        <v>14.7</v>
      </c>
      <c r="D193">
        <v>5.4158999999999997</v>
      </c>
      <c r="E193">
        <v>5</v>
      </c>
      <c r="F193">
        <v>287</v>
      </c>
      <c r="G193">
        <v>19.600000000000001</v>
      </c>
      <c r="H193">
        <v>393.68</v>
      </c>
      <c r="I193">
        <v>5.08</v>
      </c>
      <c r="J193">
        <v>24.6</v>
      </c>
      <c r="K193">
        <v>0</v>
      </c>
      <c r="L193">
        <f t="shared" si="23"/>
        <v>-3.0190535937181506</v>
      </c>
      <c r="M193">
        <f t="shared" si="24"/>
        <v>4.8847426003784937E-2</v>
      </c>
      <c r="N193">
        <f t="shared" si="25"/>
        <v>0.95342751977768725</v>
      </c>
      <c r="O193">
        <f t="shared" si="26"/>
        <v>-4.7691871746845638E-2</v>
      </c>
      <c r="V193">
        <f t="shared" si="27"/>
        <v>4.6572480222312772E-2</v>
      </c>
      <c r="W193">
        <f t="shared" si="28"/>
        <v>0</v>
      </c>
      <c r="X193">
        <f t="shared" si="29"/>
        <v>1</v>
      </c>
      <c r="Y193">
        <f t="shared" si="30"/>
        <v>4.6572480222312772E-2</v>
      </c>
      <c r="Z193" t="e">
        <f t="shared" si="31"/>
        <v>#N/A</v>
      </c>
      <c r="AA193" t="e">
        <f t="shared" si="32"/>
        <v>#N/A</v>
      </c>
      <c r="AB193">
        <f t="shared" si="33"/>
        <v>2</v>
      </c>
    </row>
    <row r="194" spans="1:28" x14ac:dyDescent="0.25">
      <c r="A194">
        <v>20</v>
      </c>
      <c r="B194">
        <v>0.46400000000000002</v>
      </c>
      <c r="C194">
        <v>16.3</v>
      </c>
      <c r="D194">
        <v>4.4290000000000003</v>
      </c>
      <c r="E194">
        <v>3</v>
      </c>
      <c r="F194">
        <v>223</v>
      </c>
      <c r="G194">
        <v>18.600000000000001</v>
      </c>
      <c r="H194">
        <v>396.9</v>
      </c>
      <c r="I194">
        <v>6.59</v>
      </c>
      <c r="J194">
        <v>25.2</v>
      </c>
      <c r="K194">
        <v>0</v>
      </c>
      <c r="L194">
        <f t="shared" si="23"/>
        <v>-4.7417487114925914</v>
      </c>
      <c r="M194">
        <f t="shared" si="24"/>
        <v>8.7233781680286417E-3</v>
      </c>
      <c r="N194">
        <f t="shared" si="25"/>
        <v>0.99135206107360041</v>
      </c>
      <c r="O194">
        <f t="shared" si="26"/>
        <v>-8.6855493422794468E-3</v>
      </c>
      <c r="V194">
        <f t="shared" si="27"/>
        <v>8.6479389263996419E-3</v>
      </c>
      <c r="W194">
        <f t="shared" si="28"/>
        <v>0</v>
      </c>
      <c r="X194">
        <f t="shared" si="29"/>
        <v>1</v>
      </c>
      <c r="Y194">
        <f t="shared" si="30"/>
        <v>8.6479389263996419E-3</v>
      </c>
      <c r="Z194" t="e">
        <f t="shared" si="31"/>
        <v>#N/A</v>
      </c>
      <c r="AA194" t="e">
        <f t="shared" si="32"/>
        <v>#N/A</v>
      </c>
      <c r="AB194">
        <f t="shared" si="33"/>
        <v>2</v>
      </c>
    </row>
    <row r="195" spans="1:28" x14ac:dyDescent="0.25">
      <c r="A195">
        <v>0</v>
      </c>
      <c r="B195">
        <v>0.74</v>
      </c>
      <c r="C195">
        <v>100</v>
      </c>
      <c r="D195">
        <v>1.9141999999999999</v>
      </c>
      <c r="E195">
        <v>24</v>
      </c>
      <c r="F195">
        <v>666</v>
      </c>
      <c r="G195">
        <v>20.2</v>
      </c>
      <c r="H195">
        <v>9.32</v>
      </c>
      <c r="I195">
        <v>26.45</v>
      </c>
      <c r="J195">
        <v>8.6999999999999993</v>
      </c>
      <c r="K195">
        <v>1</v>
      </c>
      <c r="L195">
        <f t="shared" ref="L195:L258" si="34">$R$2 + A195*$R$3 + B195*$R$4 + C195*$R$5 + D195*$R$6 + E195*$R$7 + F195*$R$8 + G195*$R$9 + H195*$R$10 + I195*$R$11 + J195*$R$12</f>
        <v>16.274547726143705</v>
      </c>
      <c r="M195">
        <f t="shared" ref="M195:M258" si="35">EXP(L195)</f>
        <v>11693547.198679734</v>
      </c>
      <c r="N195">
        <f t="shared" ref="N195:N258" si="36" xml:space="preserve"> IF(K195=1,M195/(1+M195),1 - (M195/(1+M195)))</f>
        <v>0.99999991448275727</v>
      </c>
      <c r="O195">
        <f t="shared" ref="O195:O258" si="37">LN(N195)</f>
        <v>-8.5517246388247123E-8</v>
      </c>
      <c r="V195">
        <f t="shared" ref="V195:V258" si="38" xml:space="preserve"> M195 / (1 + M195)</f>
        <v>0.99999991448275727</v>
      </c>
      <c r="W195">
        <f t="shared" ref="W195:W258" si="39">IF(V195&gt;=0.5,1,0)</f>
        <v>1</v>
      </c>
      <c r="X195">
        <f t="shared" ref="X195:X258" si="40">IF(W195=K195,1,0)</f>
        <v>1</v>
      </c>
      <c r="Y195">
        <f t="shared" ref="Y195:Y258" si="41">IF(X195=1,V195,NA())</f>
        <v>0.99999991448275727</v>
      </c>
      <c r="Z195" t="e">
        <f t="shared" ref="Z195:Z258" si="42">IF(X195=0,V195,NA())</f>
        <v>#N/A</v>
      </c>
      <c r="AA195" t="e">
        <f t="shared" ref="AA195:AA258" si="43">IF(X195=0,IF(W195=1,1,2),NA())</f>
        <v>#N/A</v>
      </c>
      <c r="AB195">
        <f t="shared" ref="AB195:AB258" si="44">IF(X195=1,IF(W195=1,1,2),NA())</f>
        <v>1</v>
      </c>
    </row>
    <row r="196" spans="1:28" x14ac:dyDescent="0.25">
      <c r="A196">
        <v>0</v>
      </c>
      <c r="B196">
        <v>0.871</v>
      </c>
      <c r="C196">
        <v>88</v>
      </c>
      <c r="D196">
        <v>1.6102000000000001</v>
      </c>
      <c r="E196">
        <v>5</v>
      </c>
      <c r="F196">
        <v>403</v>
      </c>
      <c r="G196">
        <v>14.7</v>
      </c>
      <c r="H196">
        <v>343.28</v>
      </c>
      <c r="I196">
        <v>12.12</v>
      </c>
      <c r="J196">
        <v>15.3</v>
      </c>
      <c r="K196">
        <v>1</v>
      </c>
      <c r="L196">
        <f t="shared" si="34"/>
        <v>0.731394057424121</v>
      </c>
      <c r="M196">
        <f t="shared" si="35"/>
        <v>2.0779754064899789</v>
      </c>
      <c r="N196">
        <f t="shared" si="36"/>
        <v>0.67511111430862059</v>
      </c>
      <c r="O196">
        <f t="shared" si="37"/>
        <v>-0.39287798786642153</v>
      </c>
      <c r="V196">
        <f t="shared" si="38"/>
        <v>0.67511111430862059</v>
      </c>
      <c r="W196">
        <f t="shared" si="39"/>
        <v>1</v>
      </c>
      <c r="X196">
        <f t="shared" si="40"/>
        <v>1</v>
      </c>
      <c r="Y196">
        <f t="shared" si="41"/>
        <v>0.67511111430862059</v>
      </c>
      <c r="Z196" t="e">
        <f t="shared" si="42"/>
        <v>#N/A</v>
      </c>
      <c r="AA196" t="e">
        <f t="shared" si="43"/>
        <v>#N/A</v>
      </c>
      <c r="AB196">
        <f t="shared" si="44"/>
        <v>1</v>
      </c>
    </row>
    <row r="197" spans="1:28" x14ac:dyDescent="0.25">
      <c r="A197">
        <v>0</v>
      </c>
      <c r="B197">
        <v>0.44800000000000001</v>
      </c>
      <c r="C197">
        <v>6.5</v>
      </c>
      <c r="D197">
        <v>5.7209000000000003</v>
      </c>
      <c r="E197">
        <v>3</v>
      </c>
      <c r="F197">
        <v>233</v>
      </c>
      <c r="G197">
        <v>17.899999999999999</v>
      </c>
      <c r="H197">
        <v>394.46</v>
      </c>
      <c r="I197">
        <v>7.44</v>
      </c>
      <c r="J197">
        <v>24.7</v>
      </c>
      <c r="K197">
        <v>0</v>
      </c>
      <c r="L197">
        <f t="shared" si="34"/>
        <v>-4.1410164680734169</v>
      </c>
      <c r="M197">
        <f t="shared" si="35"/>
        <v>1.5906674657336774E-2</v>
      </c>
      <c r="N197">
        <f t="shared" si="36"/>
        <v>0.98434238591581058</v>
      </c>
      <c r="O197">
        <f t="shared" si="37"/>
        <v>-1.5781489285073762E-2</v>
      </c>
      <c r="V197">
        <f t="shared" si="38"/>
        <v>1.5657614084189437E-2</v>
      </c>
      <c r="W197">
        <f t="shared" si="39"/>
        <v>0</v>
      </c>
      <c r="X197">
        <f t="shared" si="40"/>
        <v>1</v>
      </c>
      <c r="Y197">
        <f t="shared" si="41"/>
        <v>1.5657614084189437E-2</v>
      </c>
      <c r="Z197" t="e">
        <f t="shared" si="42"/>
        <v>#N/A</v>
      </c>
      <c r="AA197" t="e">
        <f t="shared" si="43"/>
        <v>#N/A</v>
      </c>
      <c r="AB197">
        <f t="shared" si="44"/>
        <v>2</v>
      </c>
    </row>
    <row r="198" spans="1:28" x14ac:dyDescent="0.25">
      <c r="A198">
        <v>0</v>
      </c>
      <c r="B198">
        <v>0.57299999999999995</v>
      </c>
      <c r="C198">
        <v>69.099999999999994</v>
      </c>
      <c r="D198">
        <v>2.4786000000000001</v>
      </c>
      <c r="E198">
        <v>1</v>
      </c>
      <c r="F198">
        <v>273</v>
      </c>
      <c r="G198">
        <v>21</v>
      </c>
      <c r="H198">
        <v>391.99</v>
      </c>
      <c r="I198">
        <v>9.67</v>
      </c>
      <c r="J198">
        <v>22.4</v>
      </c>
      <c r="K198">
        <v>0</v>
      </c>
      <c r="L198">
        <f t="shared" si="34"/>
        <v>-2.5469422333010856</v>
      </c>
      <c r="M198">
        <f t="shared" si="35"/>
        <v>7.8320786920926214E-2</v>
      </c>
      <c r="N198">
        <f t="shared" si="36"/>
        <v>0.92736782238561299</v>
      </c>
      <c r="O198">
        <f t="shared" si="37"/>
        <v>-7.5405004213289217E-2</v>
      </c>
      <c r="V198">
        <f t="shared" si="38"/>
        <v>7.263217761438695E-2</v>
      </c>
      <c r="W198">
        <f t="shared" si="39"/>
        <v>0</v>
      </c>
      <c r="X198">
        <f t="shared" si="40"/>
        <v>1</v>
      </c>
      <c r="Y198">
        <f t="shared" si="41"/>
        <v>7.263217761438695E-2</v>
      </c>
      <c r="Z198" t="e">
        <f t="shared" si="42"/>
        <v>#N/A</v>
      </c>
      <c r="AA198" t="e">
        <f t="shared" si="43"/>
        <v>#N/A</v>
      </c>
      <c r="AB198">
        <f t="shared" si="44"/>
        <v>2</v>
      </c>
    </row>
    <row r="199" spans="1:28" x14ac:dyDescent="0.25">
      <c r="A199">
        <v>0</v>
      </c>
      <c r="B199">
        <v>0.74</v>
      </c>
      <c r="C199">
        <v>96.6</v>
      </c>
      <c r="D199">
        <v>2.198</v>
      </c>
      <c r="E199">
        <v>24</v>
      </c>
      <c r="F199">
        <v>666</v>
      </c>
      <c r="G199">
        <v>20.2</v>
      </c>
      <c r="H199">
        <v>388.52</v>
      </c>
      <c r="I199">
        <v>16.440000000000001</v>
      </c>
      <c r="J199">
        <v>12.6</v>
      </c>
      <c r="K199">
        <v>1</v>
      </c>
      <c r="L199">
        <f t="shared" si="34"/>
        <v>9.7262504517720352</v>
      </c>
      <c r="M199">
        <f t="shared" si="35"/>
        <v>16751.623396854371</v>
      </c>
      <c r="N199">
        <f t="shared" si="36"/>
        <v>0.99994030785648846</v>
      </c>
      <c r="O199">
        <f t="shared" si="37"/>
        <v>-5.9693925158435137E-5</v>
      </c>
      <c r="V199">
        <f t="shared" si="38"/>
        <v>0.99994030785648846</v>
      </c>
      <c r="W199">
        <f t="shared" si="39"/>
        <v>1</v>
      </c>
      <c r="X199">
        <f t="shared" si="40"/>
        <v>1</v>
      </c>
      <c r="Y199">
        <f t="shared" si="41"/>
        <v>0.99994030785648846</v>
      </c>
      <c r="Z199" t="e">
        <f t="shared" si="42"/>
        <v>#N/A</v>
      </c>
      <c r="AA199" t="e">
        <f t="shared" si="43"/>
        <v>#N/A</v>
      </c>
      <c r="AB199">
        <f t="shared" si="44"/>
        <v>1</v>
      </c>
    </row>
    <row r="200" spans="1:28" x14ac:dyDescent="0.25">
      <c r="A200">
        <v>0</v>
      </c>
      <c r="B200">
        <v>0.59699999999999998</v>
      </c>
      <c r="C200">
        <v>100</v>
      </c>
      <c r="D200">
        <v>1.5275000000000001</v>
      </c>
      <c r="E200">
        <v>24</v>
      </c>
      <c r="F200">
        <v>666</v>
      </c>
      <c r="G200">
        <v>20.2</v>
      </c>
      <c r="H200">
        <v>35.049999999999997</v>
      </c>
      <c r="I200">
        <v>21.22</v>
      </c>
      <c r="J200">
        <v>17.2</v>
      </c>
      <c r="K200">
        <v>1</v>
      </c>
      <c r="L200">
        <f t="shared" si="34"/>
        <v>16.125695115317413</v>
      </c>
      <c r="M200">
        <f t="shared" si="35"/>
        <v>10076284.135747455</v>
      </c>
      <c r="N200">
        <f t="shared" si="36"/>
        <v>0.99999990075707601</v>
      </c>
      <c r="O200">
        <f t="shared" si="37"/>
        <v>-9.9242928914463296E-8</v>
      </c>
      <c r="V200">
        <f t="shared" si="38"/>
        <v>0.99999990075707601</v>
      </c>
      <c r="W200">
        <f t="shared" si="39"/>
        <v>1</v>
      </c>
      <c r="X200">
        <f t="shared" si="40"/>
        <v>1</v>
      </c>
      <c r="Y200">
        <f t="shared" si="41"/>
        <v>0.99999990075707601</v>
      </c>
      <c r="Z200" t="e">
        <f t="shared" si="42"/>
        <v>#N/A</v>
      </c>
      <c r="AA200" t="e">
        <f t="shared" si="43"/>
        <v>#N/A</v>
      </c>
      <c r="AB200">
        <f t="shared" si="44"/>
        <v>1</v>
      </c>
    </row>
    <row r="201" spans="1:28" x14ac:dyDescent="0.25">
      <c r="A201">
        <v>20</v>
      </c>
      <c r="B201">
        <v>0.64700000000000002</v>
      </c>
      <c r="C201">
        <v>91.6</v>
      </c>
      <c r="D201">
        <v>1.9300999999999999</v>
      </c>
      <c r="E201">
        <v>5</v>
      </c>
      <c r="F201">
        <v>264</v>
      </c>
      <c r="G201">
        <v>13</v>
      </c>
      <c r="H201">
        <v>387.89</v>
      </c>
      <c r="I201">
        <v>8.1</v>
      </c>
      <c r="J201">
        <v>36.5</v>
      </c>
      <c r="K201">
        <v>1</v>
      </c>
      <c r="L201">
        <f t="shared" si="34"/>
        <v>0.5092063464418104</v>
      </c>
      <c r="M201">
        <f t="shared" si="35"/>
        <v>1.6639700549966538</v>
      </c>
      <c r="N201">
        <f t="shared" si="36"/>
        <v>0.62462040512641726</v>
      </c>
      <c r="O201">
        <f t="shared" si="37"/>
        <v>-0.47061116555628429</v>
      </c>
      <c r="V201">
        <f t="shared" si="38"/>
        <v>0.62462040512641726</v>
      </c>
      <c r="W201">
        <f t="shared" si="39"/>
        <v>1</v>
      </c>
      <c r="X201">
        <f t="shared" si="40"/>
        <v>1</v>
      </c>
      <c r="Y201">
        <f t="shared" si="41"/>
        <v>0.62462040512641726</v>
      </c>
      <c r="Z201" t="e">
        <f t="shared" si="42"/>
        <v>#N/A</v>
      </c>
      <c r="AA201" t="e">
        <f t="shared" si="43"/>
        <v>#N/A</v>
      </c>
      <c r="AB201">
        <f t="shared" si="44"/>
        <v>1</v>
      </c>
    </row>
    <row r="202" spans="1:28" x14ac:dyDescent="0.25">
      <c r="A202">
        <v>80</v>
      </c>
      <c r="B202">
        <v>0.39800000000000002</v>
      </c>
      <c r="C202">
        <v>17.8</v>
      </c>
      <c r="D202">
        <v>6.6115000000000004</v>
      </c>
      <c r="E202">
        <v>4</v>
      </c>
      <c r="F202">
        <v>337</v>
      </c>
      <c r="G202">
        <v>16.100000000000001</v>
      </c>
      <c r="H202">
        <v>396.9</v>
      </c>
      <c r="I202">
        <v>4.67</v>
      </c>
      <c r="J202">
        <v>23.5</v>
      </c>
      <c r="K202">
        <v>0</v>
      </c>
      <c r="L202">
        <f t="shared" si="34"/>
        <v>-8.0694378924414689</v>
      </c>
      <c r="M202">
        <f t="shared" si="35"/>
        <v>3.1295914833571017E-4</v>
      </c>
      <c r="N202">
        <f t="shared" si="36"/>
        <v>0.99968713876445014</v>
      </c>
      <c r="O202">
        <f t="shared" si="37"/>
        <v>-3.1291018683644948E-4</v>
      </c>
      <c r="V202">
        <f t="shared" si="38"/>
        <v>3.1286123554988521E-4</v>
      </c>
      <c r="W202">
        <f t="shared" si="39"/>
        <v>0</v>
      </c>
      <c r="X202">
        <f t="shared" si="40"/>
        <v>1</v>
      </c>
      <c r="Y202">
        <f t="shared" si="41"/>
        <v>3.1286123554988521E-4</v>
      </c>
      <c r="Z202" t="e">
        <f t="shared" si="42"/>
        <v>#N/A</v>
      </c>
      <c r="AA202" t="e">
        <f t="shared" si="43"/>
        <v>#N/A</v>
      </c>
      <c r="AB202">
        <f t="shared" si="44"/>
        <v>2</v>
      </c>
    </row>
    <row r="203" spans="1:28" x14ac:dyDescent="0.25">
      <c r="A203">
        <v>0</v>
      </c>
      <c r="B203">
        <v>0.871</v>
      </c>
      <c r="C203">
        <v>93.8</v>
      </c>
      <c r="D203">
        <v>1.5296000000000001</v>
      </c>
      <c r="E203">
        <v>5</v>
      </c>
      <c r="F203">
        <v>403</v>
      </c>
      <c r="G203">
        <v>14.7</v>
      </c>
      <c r="H203">
        <v>356.99</v>
      </c>
      <c r="I203">
        <v>28.32</v>
      </c>
      <c r="J203">
        <v>17.8</v>
      </c>
      <c r="K203">
        <v>1</v>
      </c>
      <c r="L203">
        <f t="shared" si="34"/>
        <v>1.8123890296074303</v>
      </c>
      <c r="M203">
        <f t="shared" si="35"/>
        <v>6.1250629235301295</v>
      </c>
      <c r="N203">
        <f t="shared" si="36"/>
        <v>0.85965036228696945</v>
      </c>
      <c r="O203">
        <f t="shared" si="37"/>
        <v>-0.1512295278809373</v>
      </c>
      <c r="V203">
        <f t="shared" si="38"/>
        <v>0.85965036228696945</v>
      </c>
      <c r="W203">
        <f t="shared" si="39"/>
        <v>1</v>
      </c>
      <c r="X203">
        <f t="shared" si="40"/>
        <v>1</v>
      </c>
      <c r="Y203">
        <f t="shared" si="41"/>
        <v>0.85965036228696945</v>
      </c>
      <c r="Z203" t="e">
        <f t="shared" si="42"/>
        <v>#N/A</v>
      </c>
      <c r="AA203" t="e">
        <f t="shared" si="43"/>
        <v>#N/A</v>
      </c>
      <c r="AB203">
        <f t="shared" si="44"/>
        <v>1</v>
      </c>
    </row>
    <row r="204" spans="1:28" x14ac:dyDescent="0.25">
      <c r="A204">
        <v>0</v>
      </c>
      <c r="B204">
        <v>0.67900000000000005</v>
      </c>
      <c r="C204">
        <v>100</v>
      </c>
      <c r="D204">
        <v>1.8026</v>
      </c>
      <c r="E204">
        <v>24</v>
      </c>
      <c r="F204">
        <v>666</v>
      </c>
      <c r="G204">
        <v>20.2</v>
      </c>
      <c r="H204">
        <v>16.45</v>
      </c>
      <c r="I204">
        <v>20.62</v>
      </c>
      <c r="J204">
        <v>8.8000000000000007</v>
      </c>
      <c r="K204">
        <v>1</v>
      </c>
      <c r="L204">
        <f t="shared" si="34"/>
        <v>15.849652789739903</v>
      </c>
      <c r="M204">
        <f t="shared" si="35"/>
        <v>7645691.0810905062</v>
      </c>
      <c r="N204">
        <f t="shared" si="36"/>
        <v>0.99999986920739292</v>
      </c>
      <c r="O204">
        <f t="shared" si="37"/>
        <v>-1.3079261563151E-7</v>
      </c>
      <c r="V204">
        <f t="shared" si="38"/>
        <v>0.99999986920739292</v>
      </c>
      <c r="W204">
        <f t="shared" si="39"/>
        <v>1</v>
      </c>
      <c r="X204">
        <f t="shared" si="40"/>
        <v>1</v>
      </c>
      <c r="Y204">
        <f t="shared" si="41"/>
        <v>0.99999986920739292</v>
      </c>
      <c r="Z204" t="e">
        <f t="shared" si="42"/>
        <v>#N/A</v>
      </c>
      <c r="AA204" t="e">
        <f t="shared" si="43"/>
        <v>#N/A</v>
      </c>
      <c r="AB204">
        <f t="shared" si="44"/>
        <v>1</v>
      </c>
    </row>
    <row r="205" spans="1:28" x14ac:dyDescent="0.25">
      <c r="A205">
        <v>0</v>
      </c>
      <c r="B205">
        <v>0.624</v>
      </c>
      <c r="C205">
        <v>97.9</v>
      </c>
      <c r="D205">
        <v>1.6687000000000001</v>
      </c>
      <c r="E205">
        <v>4</v>
      </c>
      <c r="F205">
        <v>437</v>
      </c>
      <c r="G205">
        <v>21.2</v>
      </c>
      <c r="H205">
        <v>396.9</v>
      </c>
      <c r="I205">
        <v>18.46</v>
      </c>
      <c r="J205">
        <v>17.8</v>
      </c>
      <c r="K205">
        <v>1</v>
      </c>
      <c r="L205">
        <f t="shared" si="34"/>
        <v>-1.3146870018510892E-2</v>
      </c>
      <c r="M205">
        <f t="shared" si="35"/>
        <v>0.98693917260068253</v>
      </c>
      <c r="N205">
        <f t="shared" si="36"/>
        <v>0.49671332983429423</v>
      </c>
      <c r="O205">
        <f t="shared" si="37"/>
        <v>-0.69974222043752066</v>
      </c>
      <c r="V205">
        <f t="shared" si="38"/>
        <v>0.49671332983429423</v>
      </c>
      <c r="W205">
        <f t="shared" si="39"/>
        <v>0</v>
      </c>
      <c r="X205">
        <f t="shared" si="40"/>
        <v>0</v>
      </c>
      <c r="Y205" t="e">
        <f t="shared" si="41"/>
        <v>#N/A</v>
      </c>
      <c r="Z205">
        <f t="shared" si="42"/>
        <v>0.49671332983429423</v>
      </c>
      <c r="AA205">
        <f t="shared" si="43"/>
        <v>2</v>
      </c>
      <c r="AB205" t="e">
        <f t="shared" si="44"/>
        <v>#N/A</v>
      </c>
    </row>
    <row r="206" spans="1:28" x14ac:dyDescent="0.25">
      <c r="A206">
        <v>25</v>
      </c>
      <c r="B206">
        <v>0.45300000000000001</v>
      </c>
      <c r="C206">
        <v>43.4</v>
      </c>
      <c r="D206">
        <v>7.9809000000000001</v>
      </c>
      <c r="E206">
        <v>8</v>
      </c>
      <c r="F206">
        <v>284</v>
      </c>
      <c r="G206">
        <v>19.7</v>
      </c>
      <c r="H206">
        <v>395.58</v>
      </c>
      <c r="I206">
        <v>9.5</v>
      </c>
      <c r="J206">
        <v>25</v>
      </c>
      <c r="K206">
        <v>0</v>
      </c>
      <c r="L206">
        <f t="shared" si="34"/>
        <v>-1.657400485830439</v>
      </c>
      <c r="M206">
        <f t="shared" si="35"/>
        <v>0.19063389206110995</v>
      </c>
      <c r="N206">
        <f t="shared" si="36"/>
        <v>0.83988874050015239</v>
      </c>
      <c r="O206">
        <f t="shared" si="37"/>
        <v>-0.17448584770282299</v>
      </c>
      <c r="V206">
        <f t="shared" si="38"/>
        <v>0.16011125949984764</v>
      </c>
      <c r="W206">
        <f t="shared" si="39"/>
        <v>0</v>
      </c>
      <c r="X206">
        <f t="shared" si="40"/>
        <v>1</v>
      </c>
      <c r="Y206">
        <f t="shared" si="41"/>
        <v>0.16011125949984764</v>
      </c>
      <c r="Z206" t="e">
        <f t="shared" si="42"/>
        <v>#N/A</v>
      </c>
      <c r="AA206" t="e">
        <f t="shared" si="43"/>
        <v>#N/A</v>
      </c>
      <c r="AB206">
        <f t="shared" si="44"/>
        <v>2</v>
      </c>
    </row>
    <row r="207" spans="1:28" x14ac:dyDescent="0.25">
      <c r="A207">
        <v>0</v>
      </c>
      <c r="B207">
        <v>0.53800000000000003</v>
      </c>
      <c r="C207">
        <v>100</v>
      </c>
      <c r="D207">
        <v>4.0952000000000002</v>
      </c>
      <c r="E207">
        <v>4</v>
      </c>
      <c r="F207">
        <v>307</v>
      </c>
      <c r="G207">
        <v>21</v>
      </c>
      <c r="H207">
        <v>394.54</v>
      </c>
      <c r="I207">
        <v>19.88</v>
      </c>
      <c r="J207">
        <v>14.5</v>
      </c>
      <c r="K207">
        <v>1</v>
      </c>
      <c r="L207">
        <f t="shared" si="34"/>
        <v>6.7244498368746908E-2</v>
      </c>
      <c r="M207">
        <f t="shared" si="35"/>
        <v>1.0695569511382763</v>
      </c>
      <c r="N207">
        <f t="shared" si="36"/>
        <v>0.51680479271179747</v>
      </c>
      <c r="O207">
        <f t="shared" si="37"/>
        <v>-0.6600900527336091</v>
      </c>
      <c r="V207">
        <f t="shared" si="38"/>
        <v>0.51680479271179747</v>
      </c>
      <c r="W207">
        <f t="shared" si="39"/>
        <v>1</v>
      </c>
      <c r="X207">
        <f t="shared" si="40"/>
        <v>1</v>
      </c>
      <c r="Y207">
        <f t="shared" si="41"/>
        <v>0.51680479271179747</v>
      </c>
      <c r="Z207" t="e">
        <f t="shared" si="42"/>
        <v>#N/A</v>
      </c>
      <c r="AA207" t="e">
        <f t="shared" si="43"/>
        <v>#N/A</v>
      </c>
      <c r="AB207">
        <f t="shared" si="44"/>
        <v>1</v>
      </c>
    </row>
    <row r="208" spans="1:28" x14ac:dyDescent="0.25">
      <c r="A208">
        <v>70</v>
      </c>
      <c r="B208">
        <v>0.4</v>
      </c>
      <c r="C208">
        <v>20.100000000000001</v>
      </c>
      <c r="D208">
        <v>7.8277999999999999</v>
      </c>
      <c r="E208">
        <v>5</v>
      </c>
      <c r="F208">
        <v>358</v>
      </c>
      <c r="G208">
        <v>14.8</v>
      </c>
      <c r="H208">
        <v>368.24</v>
      </c>
      <c r="I208">
        <v>4.97</v>
      </c>
      <c r="J208">
        <v>22.5</v>
      </c>
      <c r="K208">
        <v>0</v>
      </c>
      <c r="L208">
        <f t="shared" si="34"/>
        <v>-6.6443666403573189</v>
      </c>
      <c r="M208">
        <f t="shared" si="35"/>
        <v>1.3013323687100533E-3</v>
      </c>
      <c r="N208">
        <f t="shared" si="36"/>
        <v>0.99870035889632591</v>
      </c>
      <c r="O208">
        <f t="shared" si="37"/>
        <v>-1.3004863696142121E-3</v>
      </c>
      <c r="V208">
        <f t="shared" si="38"/>
        <v>1.2996411036741359E-3</v>
      </c>
      <c r="W208">
        <f t="shared" si="39"/>
        <v>0</v>
      </c>
      <c r="X208">
        <f t="shared" si="40"/>
        <v>1</v>
      </c>
      <c r="Y208">
        <f t="shared" si="41"/>
        <v>1.2996411036741359E-3</v>
      </c>
      <c r="Z208" t="e">
        <f t="shared" si="42"/>
        <v>#N/A</v>
      </c>
      <c r="AA208" t="e">
        <f t="shared" si="43"/>
        <v>#N/A</v>
      </c>
      <c r="AB208">
        <f t="shared" si="44"/>
        <v>2</v>
      </c>
    </row>
    <row r="209" spans="1:28" x14ac:dyDescent="0.25">
      <c r="A209">
        <v>20</v>
      </c>
      <c r="B209">
        <v>0.46400000000000002</v>
      </c>
      <c r="C209">
        <v>51.8</v>
      </c>
      <c r="D209">
        <v>4.3665000000000003</v>
      </c>
      <c r="E209">
        <v>3</v>
      </c>
      <c r="F209">
        <v>223</v>
      </c>
      <c r="G209">
        <v>18.600000000000001</v>
      </c>
      <c r="H209">
        <v>390.77</v>
      </c>
      <c r="I209">
        <v>6.58</v>
      </c>
      <c r="J209">
        <v>35.200000000000003</v>
      </c>
      <c r="K209">
        <v>0</v>
      </c>
      <c r="L209">
        <f t="shared" si="34"/>
        <v>-2.629351751704526</v>
      </c>
      <c r="M209">
        <f t="shared" si="35"/>
        <v>7.2125202126942414E-2</v>
      </c>
      <c r="N209">
        <f t="shared" si="36"/>
        <v>0.93272688489753219</v>
      </c>
      <c r="O209">
        <f t="shared" si="37"/>
        <v>-6.9642848857699585E-2</v>
      </c>
      <c r="V209">
        <f t="shared" si="38"/>
        <v>6.7273115102467848E-2</v>
      </c>
      <c r="W209">
        <f t="shared" si="39"/>
        <v>0</v>
      </c>
      <c r="X209">
        <f t="shared" si="40"/>
        <v>1</v>
      </c>
      <c r="Y209">
        <f t="shared" si="41"/>
        <v>6.7273115102467848E-2</v>
      </c>
      <c r="Z209" t="e">
        <f t="shared" si="42"/>
        <v>#N/A</v>
      </c>
      <c r="AA209" t="e">
        <f t="shared" si="43"/>
        <v>#N/A</v>
      </c>
      <c r="AB209">
        <f t="shared" si="44"/>
        <v>2</v>
      </c>
    </row>
    <row r="210" spans="1:28" x14ac:dyDescent="0.25">
      <c r="A210">
        <v>22</v>
      </c>
      <c r="B210">
        <v>0.43099999999999999</v>
      </c>
      <c r="C210">
        <v>79.2</v>
      </c>
      <c r="D210">
        <v>8.0555000000000003</v>
      </c>
      <c r="E210">
        <v>7</v>
      </c>
      <c r="F210">
        <v>330</v>
      </c>
      <c r="G210">
        <v>19.100000000000001</v>
      </c>
      <c r="H210">
        <v>376.14</v>
      </c>
      <c r="I210">
        <v>10.15</v>
      </c>
      <c r="J210">
        <v>20.5</v>
      </c>
      <c r="K210">
        <v>0</v>
      </c>
      <c r="L210">
        <f t="shared" si="34"/>
        <v>-0.66173614103142087</v>
      </c>
      <c r="M210">
        <f t="shared" si="35"/>
        <v>0.51595478617510004</v>
      </c>
      <c r="N210">
        <f t="shared" si="36"/>
        <v>0.65965028054899733</v>
      </c>
      <c r="O210">
        <f t="shared" si="37"/>
        <v>-0.41604546235266576</v>
      </c>
      <c r="V210">
        <f t="shared" si="38"/>
        <v>0.34034971945100267</v>
      </c>
      <c r="W210">
        <f t="shared" si="39"/>
        <v>0</v>
      </c>
      <c r="X210">
        <f t="shared" si="40"/>
        <v>1</v>
      </c>
      <c r="Y210">
        <f t="shared" si="41"/>
        <v>0.34034971945100267</v>
      </c>
      <c r="Z210" t="e">
        <f t="shared" si="42"/>
        <v>#N/A</v>
      </c>
      <c r="AA210" t="e">
        <f t="shared" si="43"/>
        <v>#N/A</v>
      </c>
      <c r="AB210">
        <f t="shared" si="44"/>
        <v>2</v>
      </c>
    </row>
    <row r="211" spans="1:28" x14ac:dyDescent="0.25">
      <c r="A211">
        <v>0</v>
      </c>
      <c r="B211">
        <v>0.55000000000000004</v>
      </c>
      <c r="C211">
        <v>93.8</v>
      </c>
      <c r="D211">
        <v>2.8893</v>
      </c>
      <c r="E211">
        <v>5</v>
      </c>
      <c r="F211">
        <v>276</v>
      </c>
      <c r="G211">
        <v>16.399999999999999</v>
      </c>
      <c r="H211">
        <v>396.9</v>
      </c>
      <c r="I211">
        <v>17.920000000000002</v>
      </c>
      <c r="J211">
        <v>21.5</v>
      </c>
      <c r="K211">
        <v>0</v>
      </c>
      <c r="L211">
        <f t="shared" si="34"/>
        <v>0.95402026721337463</v>
      </c>
      <c r="M211">
        <f t="shared" si="35"/>
        <v>2.5961258269417833</v>
      </c>
      <c r="N211">
        <f t="shared" si="36"/>
        <v>0.27807703293030206</v>
      </c>
      <c r="O211">
        <f t="shared" si="37"/>
        <v>-1.2798571068041573</v>
      </c>
      <c r="V211">
        <f t="shared" si="38"/>
        <v>0.72192296706969794</v>
      </c>
      <c r="W211">
        <f t="shared" si="39"/>
        <v>1</v>
      </c>
      <c r="X211">
        <f t="shared" si="40"/>
        <v>0</v>
      </c>
      <c r="Y211" t="e">
        <f t="shared" si="41"/>
        <v>#N/A</v>
      </c>
      <c r="Z211">
        <f t="shared" si="42"/>
        <v>0.72192296706969794</v>
      </c>
      <c r="AA211">
        <f t="shared" si="43"/>
        <v>1</v>
      </c>
      <c r="AB211" t="e">
        <f t="shared" si="44"/>
        <v>#N/A</v>
      </c>
    </row>
    <row r="212" spans="1:28" x14ac:dyDescent="0.25">
      <c r="A212">
        <v>0</v>
      </c>
      <c r="B212">
        <v>0.67100000000000004</v>
      </c>
      <c r="C212">
        <v>96.2</v>
      </c>
      <c r="D212">
        <v>1.3861000000000001</v>
      </c>
      <c r="E212">
        <v>24</v>
      </c>
      <c r="F212">
        <v>666</v>
      </c>
      <c r="G212">
        <v>20.2</v>
      </c>
      <c r="H212">
        <v>396.9</v>
      </c>
      <c r="I212">
        <v>23.69</v>
      </c>
      <c r="J212">
        <v>13.1</v>
      </c>
      <c r="K212">
        <v>1</v>
      </c>
      <c r="L212">
        <f t="shared" si="34"/>
        <v>10.099962428109194</v>
      </c>
      <c r="M212">
        <f t="shared" si="35"/>
        <v>24342.094828698057</v>
      </c>
      <c r="N212">
        <f t="shared" si="36"/>
        <v>0.99995892058889646</v>
      </c>
      <c r="O212">
        <f t="shared" si="37"/>
        <v>-4.1080254885655957E-5</v>
      </c>
      <c r="V212">
        <f t="shared" si="38"/>
        <v>0.99995892058889646</v>
      </c>
      <c r="W212">
        <f t="shared" si="39"/>
        <v>1</v>
      </c>
      <c r="X212">
        <f t="shared" si="40"/>
        <v>1</v>
      </c>
      <c r="Y212">
        <f t="shared" si="41"/>
        <v>0.99995892058889646</v>
      </c>
      <c r="Z212" t="e">
        <f t="shared" si="42"/>
        <v>#N/A</v>
      </c>
      <c r="AA212" t="e">
        <f t="shared" si="43"/>
        <v>#N/A</v>
      </c>
      <c r="AB212">
        <f t="shared" si="44"/>
        <v>1</v>
      </c>
    </row>
    <row r="213" spans="1:28" x14ac:dyDescent="0.25">
      <c r="A213">
        <v>0</v>
      </c>
      <c r="B213">
        <v>0.58499999999999996</v>
      </c>
      <c r="C213">
        <v>54</v>
      </c>
      <c r="D213">
        <v>2.3816999999999999</v>
      </c>
      <c r="E213">
        <v>6</v>
      </c>
      <c r="F213">
        <v>391</v>
      </c>
      <c r="G213">
        <v>19.2</v>
      </c>
      <c r="H213">
        <v>396.9</v>
      </c>
      <c r="I213">
        <v>12.01</v>
      </c>
      <c r="J213">
        <v>21.8</v>
      </c>
      <c r="K213">
        <v>0</v>
      </c>
      <c r="L213">
        <f t="shared" si="34"/>
        <v>-0.70164801239169705</v>
      </c>
      <c r="M213">
        <f t="shared" si="35"/>
        <v>0.49576759903608147</v>
      </c>
      <c r="N213">
        <f t="shared" si="36"/>
        <v>0.668553056400226</v>
      </c>
      <c r="O213">
        <f t="shared" si="37"/>
        <v>-0.4026395192465847</v>
      </c>
      <c r="V213">
        <f t="shared" si="38"/>
        <v>0.331446943599774</v>
      </c>
      <c r="W213">
        <f t="shared" si="39"/>
        <v>0</v>
      </c>
      <c r="X213">
        <f t="shared" si="40"/>
        <v>1</v>
      </c>
      <c r="Y213">
        <f t="shared" si="41"/>
        <v>0.331446943599774</v>
      </c>
      <c r="Z213" t="e">
        <f t="shared" si="42"/>
        <v>#N/A</v>
      </c>
      <c r="AA213" t="e">
        <f t="shared" si="43"/>
        <v>#N/A</v>
      </c>
      <c r="AB213">
        <f t="shared" si="44"/>
        <v>2</v>
      </c>
    </row>
    <row r="214" spans="1:28" x14ac:dyDescent="0.25">
      <c r="A214">
        <v>0</v>
      </c>
      <c r="B214">
        <v>0.624</v>
      </c>
      <c r="C214">
        <v>93.5</v>
      </c>
      <c r="D214">
        <v>1.9669000000000001</v>
      </c>
      <c r="E214">
        <v>4</v>
      </c>
      <c r="F214">
        <v>437</v>
      </c>
      <c r="G214">
        <v>21.2</v>
      </c>
      <c r="H214">
        <v>378.25</v>
      </c>
      <c r="I214">
        <v>16.899999999999999</v>
      </c>
      <c r="J214">
        <v>17.399999999999999</v>
      </c>
      <c r="K214">
        <v>1</v>
      </c>
      <c r="L214">
        <f t="shared" si="34"/>
        <v>-3.2527051378621552E-2</v>
      </c>
      <c r="M214">
        <f t="shared" si="35"/>
        <v>0.96799626384368664</v>
      </c>
      <c r="N214">
        <f t="shared" si="36"/>
        <v>0.49186895403606939</v>
      </c>
      <c r="O214">
        <f t="shared" si="37"/>
        <v>-0.70954295155346991</v>
      </c>
      <c r="V214">
        <f t="shared" si="38"/>
        <v>0.49186895403606939</v>
      </c>
      <c r="W214">
        <f t="shared" si="39"/>
        <v>0</v>
      </c>
      <c r="X214">
        <f t="shared" si="40"/>
        <v>0</v>
      </c>
      <c r="Y214" t="e">
        <f t="shared" si="41"/>
        <v>#N/A</v>
      </c>
      <c r="Z214">
        <f t="shared" si="42"/>
        <v>0.49186895403606939</v>
      </c>
      <c r="AA214">
        <f t="shared" si="43"/>
        <v>2</v>
      </c>
      <c r="AB214" t="e">
        <f t="shared" si="44"/>
        <v>#N/A</v>
      </c>
    </row>
    <row r="215" spans="1:28" x14ac:dyDescent="0.25">
      <c r="A215">
        <v>0</v>
      </c>
      <c r="B215">
        <v>0.58099999999999996</v>
      </c>
      <c r="C215">
        <v>95.8</v>
      </c>
      <c r="D215">
        <v>2.0063</v>
      </c>
      <c r="E215">
        <v>2</v>
      </c>
      <c r="F215">
        <v>188</v>
      </c>
      <c r="G215">
        <v>19.100000000000001</v>
      </c>
      <c r="H215">
        <v>379.38</v>
      </c>
      <c r="I215">
        <v>17.579999999999998</v>
      </c>
      <c r="J215">
        <v>18.8</v>
      </c>
      <c r="K215">
        <v>0</v>
      </c>
      <c r="L215">
        <f t="shared" si="34"/>
        <v>-0.21639011671810104</v>
      </c>
      <c r="M215">
        <f t="shared" si="35"/>
        <v>0.80542103236673468</v>
      </c>
      <c r="N215">
        <f t="shared" si="36"/>
        <v>0.553887421311967</v>
      </c>
      <c r="O215">
        <f t="shared" si="37"/>
        <v>-0.59079382351314891</v>
      </c>
      <c r="V215">
        <f t="shared" si="38"/>
        <v>0.446112578688033</v>
      </c>
      <c r="W215">
        <f t="shared" si="39"/>
        <v>0</v>
      </c>
      <c r="X215">
        <f t="shared" si="40"/>
        <v>1</v>
      </c>
      <c r="Y215">
        <f t="shared" si="41"/>
        <v>0.446112578688033</v>
      </c>
      <c r="Z215" t="e">
        <f t="shared" si="42"/>
        <v>#N/A</v>
      </c>
      <c r="AA215" t="e">
        <f t="shared" si="43"/>
        <v>#N/A</v>
      </c>
      <c r="AB215">
        <f t="shared" si="44"/>
        <v>2</v>
      </c>
    </row>
    <row r="216" spans="1:28" x14ac:dyDescent="0.25">
      <c r="A216">
        <v>0</v>
      </c>
      <c r="B216">
        <v>0.7</v>
      </c>
      <c r="C216">
        <v>100</v>
      </c>
      <c r="D216">
        <v>1.5894999999999999</v>
      </c>
      <c r="E216">
        <v>24</v>
      </c>
      <c r="F216">
        <v>666</v>
      </c>
      <c r="G216">
        <v>20.2</v>
      </c>
      <c r="H216">
        <v>372.92</v>
      </c>
      <c r="I216">
        <v>30.62</v>
      </c>
      <c r="J216">
        <v>10.199999999999999</v>
      </c>
      <c r="K216">
        <v>1</v>
      </c>
      <c r="L216">
        <f t="shared" si="34"/>
        <v>10.824517892509311</v>
      </c>
      <c r="M216">
        <f t="shared" si="35"/>
        <v>50237.542890377103</v>
      </c>
      <c r="N216">
        <f t="shared" si="36"/>
        <v>0.9999800949640959</v>
      </c>
      <c r="O216">
        <f t="shared" si="37"/>
        <v>-1.9905234011955826E-5</v>
      </c>
      <c r="V216">
        <f t="shared" si="38"/>
        <v>0.9999800949640959</v>
      </c>
      <c r="W216">
        <f t="shared" si="39"/>
        <v>1</v>
      </c>
      <c r="X216">
        <f t="shared" si="40"/>
        <v>1</v>
      </c>
      <c r="Y216">
        <f t="shared" si="41"/>
        <v>0.9999800949640959</v>
      </c>
      <c r="Z216" t="e">
        <f t="shared" si="42"/>
        <v>#N/A</v>
      </c>
      <c r="AA216" t="e">
        <f t="shared" si="43"/>
        <v>#N/A</v>
      </c>
      <c r="AB216">
        <f t="shared" si="44"/>
        <v>1</v>
      </c>
    </row>
    <row r="217" spans="1:28" x14ac:dyDescent="0.25">
      <c r="A217">
        <v>0</v>
      </c>
      <c r="B217">
        <v>0.51500000000000001</v>
      </c>
      <c r="C217">
        <v>38.5</v>
      </c>
      <c r="D217">
        <v>6.4584000000000001</v>
      </c>
      <c r="E217">
        <v>5</v>
      </c>
      <c r="F217">
        <v>224</v>
      </c>
      <c r="G217">
        <v>20.2</v>
      </c>
      <c r="H217">
        <v>389.4</v>
      </c>
      <c r="I217">
        <v>6.75</v>
      </c>
      <c r="J217">
        <v>20.7</v>
      </c>
      <c r="K217">
        <v>0</v>
      </c>
      <c r="L217">
        <f t="shared" si="34"/>
        <v>-2.1176868114063629</v>
      </c>
      <c r="M217">
        <f t="shared" si="35"/>
        <v>0.1203096056882715</v>
      </c>
      <c r="N217">
        <f t="shared" si="36"/>
        <v>0.89261039530732378</v>
      </c>
      <c r="O217">
        <f t="shared" si="37"/>
        <v>-0.11360508075650386</v>
      </c>
      <c r="V217">
        <f t="shared" si="38"/>
        <v>0.10738960469267626</v>
      </c>
      <c r="W217">
        <f t="shared" si="39"/>
        <v>0</v>
      </c>
      <c r="X217">
        <f t="shared" si="40"/>
        <v>1</v>
      </c>
      <c r="Y217">
        <f t="shared" si="41"/>
        <v>0.10738960469267626</v>
      </c>
      <c r="Z217" t="e">
        <f t="shared" si="42"/>
        <v>#N/A</v>
      </c>
      <c r="AA217" t="e">
        <f t="shared" si="43"/>
        <v>#N/A</v>
      </c>
      <c r="AB217">
        <f t="shared" si="44"/>
        <v>2</v>
      </c>
    </row>
    <row r="218" spans="1:28" x14ac:dyDescent="0.25">
      <c r="A218">
        <v>0</v>
      </c>
      <c r="B218">
        <v>0.58399999999999996</v>
      </c>
      <c r="C218">
        <v>94.5</v>
      </c>
      <c r="D218">
        <v>2.5402999999999998</v>
      </c>
      <c r="E218">
        <v>24</v>
      </c>
      <c r="F218">
        <v>666</v>
      </c>
      <c r="G218">
        <v>20.2</v>
      </c>
      <c r="H218">
        <v>331.29</v>
      </c>
      <c r="I218">
        <v>21.32</v>
      </c>
      <c r="J218">
        <v>19.100000000000001</v>
      </c>
      <c r="K218">
        <v>1</v>
      </c>
      <c r="L218">
        <f t="shared" si="34"/>
        <v>11.188227767297455</v>
      </c>
      <c r="M218">
        <f t="shared" si="35"/>
        <v>72274.580836058449</v>
      </c>
      <c r="N218">
        <f t="shared" si="36"/>
        <v>0.99998616406830032</v>
      </c>
      <c r="O218">
        <f t="shared" si="37"/>
        <v>-1.3836027417065342E-5</v>
      </c>
      <c r="V218">
        <f t="shared" si="38"/>
        <v>0.99998616406830032</v>
      </c>
      <c r="W218">
        <f t="shared" si="39"/>
        <v>1</v>
      </c>
      <c r="X218">
        <f t="shared" si="40"/>
        <v>1</v>
      </c>
      <c r="Y218">
        <f t="shared" si="41"/>
        <v>0.99998616406830032</v>
      </c>
      <c r="Z218" t="e">
        <f t="shared" si="42"/>
        <v>#N/A</v>
      </c>
      <c r="AA218" t="e">
        <f t="shared" si="43"/>
        <v>#N/A</v>
      </c>
      <c r="AB218">
        <f t="shared" si="44"/>
        <v>1</v>
      </c>
    </row>
    <row r="219" spans="1:28" x14ac:dyDescent="0.25">
      <c r="A219">
        <v>20</v>
      </c>
      <c r="B219">
        <v>0.57499999999999996</v>
      </c>
      <c r="C219">
        <v>52.6</v>
      </c>
      <c r="D219">
        <v>2.8719999999999999</v>
      </c>
      <c r="E219">
        <v>5</v>
      </c>
      <c r="F219">
        <v>264</v>
      </c>
      <c r="G219">
        <v>13</v>
      </c>
      <c r="H219">
        <v>390.3</v>
      </c>
      <c r="I219">
        <v>3.16</v>
      </c>
      <c r="J219">
        <v>43.5</v>
      </c>
      <c r="K219">
        <v>1</v>
      </c>
      <c r="L219">
        <f t="shared" si="34"/>
        <v>-1.0197257494425807</v>
      </c>
      <c r="M219">
        <f t="shared" si="35"/>
        <v>0.36069384709844315</v>
      </c>
      <c r="N219">
        <f t="shared" si="36"/>
        <v>0.26508082465985294</v>
      </c>
      <c r="O219">
        <f t="shared" si="37"/>
        <v>-1.327720500782142</v>
      </c>
      <c r="V219">
        <f t="shared" si="38"/>
        <v>0.26508082465985294</v>
      </c>
      <c r="W219">
        <f t="shared" si="39"/>
        <v>0</v>
      </c>
      <c r="X219">
        <f t="shared" si="40"/>
        <v>0</v>
      </c>
      <c r="Y219" t="e">
        <f t="shared" si="41"/>
        <v>#N/A</v>
      </c>
      <c r="Z219">
        <f t="shared" si="42"/>
        <v>0.26508082465985294</v>
      </c>
      <c r="AA219">
        <f t="shared" si="43"/>
        <v>2</v>
      </c>
      <c r="AB219" t="e">
        <f t="shared" si="44"/>
        <v>#N/A</v>
      </c>
    </row>
    <row r="220" spans="1:28" x14ac:dyDescent="0.25">
      <c r="A220">
        <v>0</v>
      </c>
      <c r="B220">
        <v>0.61399999999999999</v>
      </c>
      <c r="C220">
        <v>93.6</v>
      </c>
      <c r="D220">
        <v>2.3052999999999999</v>
      </c>
      <c r="E220">
        <v>24</v>
      </c>
      <c r="F220">
        <v>666</v>
      </c>
      <c r="G220">
        <v>20.2</v>
      </c>
      <c r="H220">
        <v>396.21</v>
      </c>
      <c r="I220">
        <v>18.68</v>
      </c>
      <c r="J220">
        <v>16.7</v>
      </c>
      <c r="K220">
        <v>1</v>
      </c>
      <c r="L220">
        <f t="shared" si="34"/>
        <v>9.8466427894353732</v>
      </c>
      <c r="M220">
        <f t="shared" si="35"/>
        <v>18894.814332062677</v>
      </c>
      <c r="N220">
        <f t="shared" si="36"/>
        <v>0.99994707822682705</v>
      </c>
      <c r="O220">
        <f t="shared" si="37"/>
        <v>-5.2923173579399756E-5</v>
      </c>
      <c r="V220">
        <f t="shared" si="38"/>
        <v>0.99994707822682705</v>
      </c>
      <c r="W220">
        <f t="shared" si="39"/>
        <v>1</v>
      </c>
      <c r="X220">
        <f t="shared" si="40"/>
        <v>1</v>
      </c>
      <c r="Y220">
        <f t="shared" si="41"/>
        <v>0.99994707822682705</v>
      </c>
      <c r="Z220" t="e">
        <f t="shared" si="42"/>
        <v>#N/A</v>
      </c>
      <c r="AA220" t="e">
        <f t="shared" si="43"/>
        <v>#N/A</v>
      </c>
      <c r="AB220">
        <f t="shared" si="44"/>
        <v>1</v>
      </c>
    </row>
    <row r="221" spans="1:28" x14ac:dyDescent="0.25">
      <c r="A221">
        <v>12.5</v>
      </c>
      <c r="B221">
        <v>0.40899999999999997</v>
      </c>
      <c r="C221">
        <v>21.4</v>
      </c>
      <c r="D221">
        <v>6.4980000000000002</v>
      </c>
      <c r="E221">
        <v>4</v>
      </c>
      <c r="F221">
        <v>345</v>
      </c>
      <c r="G221">
        <v>18.899999999999999</v>
      </c>
      <c r="H221">
        <v>396.21</v>
      </c>
      <c r="I221">
        <v>8.1</v>
      </c>
      <c r="J221">
        <v>22</v>
      </c>
      <c r="K221">
        <v>0</v>
      </c>
      <c r="L221">
        <f t="shared" si="34"/>
        <v>-4.2466276120543958</v>
      </c>
      <c r="M221">
        <f t="shared" si="35"/>
        <v>1.4312419644315686E-2</v>
      </c>
      <c r="N221">
        <f t="shared" si="36"/>
        <v>0.98588953524858292</v>
      </c>
      <c r="O221">
        <f t="shared" si="37"/>
        <v>-1.4210963872138542E-2</v>
      </c>
      <c r="V221">
        <f t="shared" si="38"/>
        <v>1.4110464751417081E-2</v>
      </c>
      <c r="W221">
        <f t="shared" si="39"/>
        <v>0</v>
      </c>
      <c r="X221">
        <f t="shared" si="40"/>
        <v>1</v>
      </c>
      <c r="Y221">
        <f t="shared" si="41"/>
        <v>1.4110464751417081E-2</v>
      </c>
      <c r="Z221" t="e">
        <f t="shared" si="42"/>
        <v>#N/A</v>
      </c>
      <c r="AA221" t="e">
        <f t="shared" si="43"/>
        <v>#N/A</v>
      </c>
      <c r="AB221">
        <f t="shared" si="44"/>
        <v>2</v>
      </c>
    </row>
    <row r="222" spans="1:28" x14ac:dyDescent="0.25">
      <c r="A222">
        <v>20</v>
      </c>
      <c r="B222">
        <v>0.64700000000000002</v>
      </c>
      <c r="C222">
        <v>100</v>
      </c>
      <c r="D222">
        <v>1.8946000000000001</v>
      </c>
      <c r="E222">
        <v>5</v>
      </c>
      <c r="F222">
        <v>264</v>
      </c>
      <c r="G222">
        <v>13</v>
      </c>
      <c r="H222">
        <v>383.29</v>
      </c>
      <c r="I222">
        <v>7.79</v>
      </c>
      <c r="J222">
        <v>36</v>
      </c>
      <c r="K222">
        <v>1</v>
      </c>
      <c r="L222">
        <f t="shared" si="34"/>
        <v>0.86963949436258381</v>
      </c>
      <c r="M222">
        <f t="shared" si="35"/>
        <v>2.3860505137935504</v>
      </c>
      <c r="N222">
        <f t="shared" si="36"/>
        <v>0.70467067873726041</v>
      </c>
      <c r="O222">
        <f t="shared" si="37"/>
        <v>-0.35002470766400096</v>
      </c>
      <c r="V222">
        <f t="shared" si="38"/>
        <v>0.70467067873726041</v>
      </c>
      <c r="W222">
        <f t="shared" si="39"/>
        <v>1</v>
      </c>
      <c r="X222">
        <f t="shared" si="40"/>
        <v>1</v>
      </c>
      <c r="Y222">
        <f t="shared" si="41"/>
        <v>0.70467067873726041</v>
      </c>
      <c r="Z222" t="e">
        <f t="shared" si="42"/>
        <v>#N/A</v>
      </c>
      <c r="AA222" t="e">
        <f t="shared" si="43"/>
        <v>#N/A</v>
      </c>
      <c r="AB222">
        <f t="shared" si="44"/>
        <v>1</v>
      </c>
    </row>
    <row r="223" spans="1:28" x14ac:dyDescent="0.25">
      <c r="A223">
        <v>0</v>
      </c>
      <c r="B223">
        <v>0.54400000000000004</v>
      </c>
      <c r="C223">
        <v>90.4</v>
      </c>
      <c r="D223">
        <v>2.8340000000000001</v>
      </c>
      <c r="E223">
        <v>4</v>
      </c>
      <c r="F223">
        <v>304</v>
      </c>
      <c r="G223">
        <v>18.399999999999999</v>
      </c>
      <c r="H223">
        <v>396.3</v>
      </c>
      <c r="I223">
        <v>11.72</v>
      </c>
      <c r="J223">
        <v>19.399999999999999</v>
      </c>
      <c r="K223">
        <v>1</v>
      </c>
      <c r="L223">
        <f t="shared" si="34"/>
        <v>-0.29596390629242886</v>
      </c>
      <c r="M223">
        <f t="shared" si="35"/>
        <v>0.74381427455059412</v>
      </c>
      <c r="N223">
        <f t="shared" si="36"/>
        <v>0.42654443503869449</v>
      </c>
      <c r="O223">
        <f t="shared" si="37"/>
        <v>-0.85203873215798609</v>
      </c>
      <c r="V223">
        <f t="shared" si="38"/>
        <v>0.42654443503869449</v>
      </c>
      <c r="W223">
        <f t="shared" si="39"/>
        <v>0</v>
      </c>
      <c r="X223">
        <f t="shared" si="40"/>
        <v>0</v>
      </c>
      <c r="Y223" t="e">
        <f t="shared" si="41"/>
        <v>#N/A</v>
      </c>
      <c r="Z223">
        <f t="shared" si="42"/>
        <v>0.42654443503869449</v>
      </c>
      <c r="AA223">
        <f t="shared" si="43"/>
        <v>2</v>
      </c>
      <c r="AB223" t="e">
        <f t="shared" si="44"/>
        <v>#N/A</v>
      </c>
    </row>
    <row r="224" spans="1:28" x14ac:dyDescent="0.25">
      <c r="A224">
        <v>35</v>
      </c>
      <c r="B224">
        <v>0.442</v>
      </c>
      <c r="C224">
        <v>49.3</v>
      </c>
      <c r="D224">
        <v>7.0378999999999996</v>
      </c>
      <c r="E224">
        <v>1</v>
      </c>
      <c r="F224">
        <v>284</v>
      </c>
      <c r="G224">
        <v>15.5</v>
      </c>
      <c r="H224">
        <v>394.74</v>
      </c>
      <c r="I224">
        <v>5.49</v>
      </c>
      <c r="J224">
        <v>32.700000000000003</v>
      </c>
      <c r="K224">
        <v>0</v>
      </c>
      <c r="L224">
        <f t="shared" si="34"/>
        <v>-5.2589134839957721</v>
      </c>
      <c r="M224">
        <f t="shared" si="35"/>
        <v>5.200952568112714E-3</v>
      </c>
      <c r="N224">
        <f t="shared" si="36"/>
        <v>0.9948259573821282</v>
      </c>
      <c r="O224">
        <f t="shared" si="37"/>
        <v>-5.1874743272338044E-3</v>
      </c>
      <c r="V224">
        <f t="shared" si="38"/>
        <v>5.1740426178717696E-3</v>
      </c>
      <c r="W224">
        <f t="shared" si="39"/>
        <v>0</v>
      </c>
      <c r="X224">
        <f t="shared" si="40"/>
        <v>1</v>
      </c>
      <c r="Y224">
        <f t="shared" si="41"/>
        <v>5.1740426178717696E-3</v>
      </c>
      <c r="Z224" t="e">
        <f t="shared" si="42"/>
        <v>#N/A</v>
      </c>
      <c r="AA224" t="e">
        <f t="shared" si="43"/>
        <v>#N/A</v>
      </c>
      <c r="AB224">
        <f t="shared" si="44"/>
        <v>2</v>
      </c>
    </row>
    <row r="225" spans="1:28" x14ac:dyDescent="0.25">
      <c r="A225">
        <v>20</v>
      </c>
      <c r="B225">
        <v>0.64700000000000002</v>
      </c>
      <c r="C225">
        <v>86.9</v>
      </c>
      <c r="D225">
        <v>1.8009999999999999</v>
      </c>
      <c r="E225">
        <v>5</v>
      </c>
      <c r="F225">
        <v>264</v>
      </c>
      <c r="G225">
        <v>13</v>
      </c>
      <c r="H225">
        <v>389.7</v>
      </c>
      <c r="I225">
        <v>5.12</v>
      </c>
      <c r="J225">
        <v>50</v>
      </c>
      <c r="K225">
        <v>1</v>
      </c>
      <c r="L225">
        <f t="shared" si="34"/>
        <v>0.9640261732161326</v>
      </c>
      <c r="M225">
        <f t="shared" si="35"/>
        <v>2.6222328121425602</v>
      </c>
      <c r="N225">
        <f t="shared" si="36"/>
        <v>0.72392718749392104</v>
      </c>
      <c r="O225">
        <f t="shared" si="37"/>
        <v>-0.32306446141367562</v>
      </c>
      <c r="V225">
        <f t="shared" si="38"/>
        <v>0.72392718749392104</v>
      </c>
      <c r="W225">
        <f t="shared" si="39"/>
        <v>1</v>
      </c>
      <c r="X225">
        <f t="shared" si="40"/>
        <v>1</v>
      </c>
      <c r="Y225">
        <f t="shared" si="41"/>
        <v>0.72392718749392104</v>
      </c>
      <c r="Z225" t="e">
        <f t="shared" si="42"/>
        <v>#N/A</v>
      </c>
      <c r="AA225" t="e">
        <f t="shared" si="43"/>
        <v>#N/A</v>
      </c>
      <c r="AB225">
        <f t="shared" si="44"/>
        <v>1</v>
      </c>
    </row>
    <row r="226" spans="1:28" x14ac:dyDescent="0.25">
      <c r="A226">
        <v>0</v>
      </c>
      <c r="B226">
        <v>0.50700000000000001</v>
      </c>
      <c r="C226">
        <v>71.599999999999994</v>
      </c>
      <c r="D226">
        <v>4.1479999999999997</v>
      </c>
      <c r="E226">
        <v>8</v>
      </c>
      <c r="F226">
        <v>307</v>
      </c>
      <c r="G226">
        <v>17.399999999999999</v>
      </c>
      <c r="H226">
        <v>390.07</v>
      </c>
      <c r="I226">
        <v>4.7300000000000004</v>
      </c>
      <c r="J226">
        <v>31.5</v>
      </c>
      <c r="K226">
        <v>1</v>
      </c>
      <c r="L226">
        <f t="shared" si="34"/>
        <v>1.42383234151279</v>
      </c>
      <c r="M226">
        <f t="shared" si="35"/>
        <v>4.1530057181208493</v>
      </c>
      <c r="N226">
        <f t="shared" si="36"/>
        <v>0.80593850371959785</v>
      </c>
      <c r="O226">
        <f t="shared" si="37"/>
        <v>-0.21574783750100082</v>
      </c>
      <c r="V226">
        <f t="shared" si="38"/>
        <v>0.80593850371959785</v>
      </c>
      <c r="W226">
        <f t="shared" si="39"/>
        <v>1</v>
      </c>
      <c r="X226">
        <f t="shared" si="40"/>
        <v>1</v>
      </c>
      <c r="Y226">
        <f t="shared" si="41"/>
        <v>0.80593850371959785</v>
      </c>
      <c r="Z226" t="e">
        <f t="shared" si="42"/>
        <v>#N/A</v>
      </c>
      <c r="AA226" t="e">
        <f t="shared" si="43"/>
        <v>#N/A</v>
      </c>
      <c r="AB226">
        <f t="shared" si="44"/>
        <v>1</v>
      </c>
    </row>
    <row r="227" spans="1:28" x14ac:dyDescent="0.25">
      <c r="A227">
        <v>0</v>
      </c>
      <c r="B227">
        <v>0.437</v>
      </c>
      <c r="C227">
        <v>58</v>
      </c>
      <c r="D227">
        <v>6.32</v>
      </c>
      <c r="E227">
        <v>4</v>
      </c>
      <c r="F227">
        <v>289</v>
      </c>
      <c r="G227">
        <v>16</v>
      </c>
      <c r="H227">
        <v>396.9</v>
      </c>
      <c r="I227">
        <v>15.84</v>
      </c>
      <c r="J227">
        <v>20.3</v>
      </c>
      <c r="K227">
        <v>0</v>
      </c>
      <c r="L227">
        <f t="shared" si="34"/>
        <v>-1.5768268189804069</v>
      </c>
      <c r="M227">
        <f t="shared" si="35"/>
        <v>0.20662973256438127</v>
      </c>
      <c r="N227">
        <f t="shared" si="36"/>
        <v>0.82875464859858639</v>
      </c>
      <c r="O227">
        <f t="shared" si="37"/>
        <v>-0.18783112832906443</v>
      </c>
      <c r="V227">
        <f t="shared" si="38"/>
        <v>0.17124535140141367</v>
      </c>
      <c r="W227">
        <f t="shared" si="39"/>
        <v>0</v>
      </c>
      <c r="X227">
        <f t="shared" si="40"/>
        <v>1</v>
      </c>
      <c r="Y227">
        <f t="shared" si="41"/>
        <v>0.17124535140141367</v>
      </c>
      <c r="Z227" t="e">
        <f t="shared" si="42"/>
        <v>#N/A</v>
      </c>
      <c r="AA227" t="e">
        <f t="shared" si="43"/>
        <v>#N/A</v>
      </c>
      <c r="AB227">
        <f t="shared" si="44"/>
        <v>2</v>
      </c>
    </row>
    <row r="228" spans="1:28" x14ac:dyDescent="0.25">
      <c r="A228">
        <v>0</v>
      </c>
      <c r="B228">
        <v>0.60899999999999999</v>
      </c>
      <c r="C228">
        <v>92.7</v>
      </c>
      <c r="D228">
        <v>1.8209</v>
      </c>
      <c r="E228">
        <v>4</v>
      </c>
      <c r="F228">
        <v>711</v>
      </c>
      <c r="G228">
        <v>20.100000000000001</v>
      </c>
      <c r="H228">
        <v>395.09</v>
      </c>
      <c r="I228">
        <v>18.059999999999999</v>
      </c>
      <c r="J228">
        <v>15.2</v>
      </c>
      <c r="K228">
        <v>0</v>
      </c>
      <c r="L228">
        <f t="shared" si="34"/>
        <v>-1.0740776224916946</v>
      </c>
      <c r="M228">
        <f t="shared" si="35"/>
        <v>0.34161270590346493</v>
      </c>
      <c r="N228">
        <f t="shared" si="36"/>
        <v>0.74537159315779067</v>
      </c>
      <c r="O228">
        <f t="shared" si="37"/>
        <v>-0.29387240219121669</v>
      </c>
      <c r="V228">
        <f t="shared" si="38"/>
        <v>0.25462840684220939</v>
      </c>
      <c r="W228">
        <f t="shared" si="39"/>
        <v>0</v>
      </c>
      <c r="X228">
        <f t="shared" si="40"/>
        <v>1</v>
      </c>
      <c r="Y228">
        <f t="shared" si="41"/>
        <v>0.25462840684220939</v>
      </c>
      <c r="Z228" t="e">
        <f t="shared" si="42"/>
        <v>#N/A</v>
      </c>
      <c r="AA228" t="e">
        <f t="shared" si="43"/>
        <v>#N/A</v>
      </c>
      <c r="AB228">
        <f t="shared" si="44"/>
        <v>2</v>
      </c>
    </row>
    <row r="229" spans="1:28" x14ac:dyDescent="0.25">
      <c r="A229">
        <v>0</v>
      </c>
      <c r="B229">
        <v>0.50700000000000001</v>
      </c>
      <c r="C229">
        <v>73.3</v>
      </c>
      <c r="D229">
        <v>3.8384</v>
      </c>
      <c r="E229">
        <v>8</v>
      </c>
      <c r="F229">
        <v>307</v>
      </c>
      <c r="G229">
        <v>17.399999999999999</v>
      </c>
      <c r="H229">
        <v>385.91</v>
      </c>
      <c r="I229">
        <v>2.4700000000000002</v>
      </c>
      <c r="J229">
        <v>41.7</v>
      </c>
      <c r="K229">
        <v>1</v>
      </c>
      <c r="L229">
        <f t="shared" si="34"/>
        <v>2.0849579013476305</v>
      </c>
      <c r="M229">
        <f t="shared" si="35"/>
        <v>8.0442528223660492</v>
      </c>
      <c r="N229">
        <f t="shared" si="36"/>
        <v>0.88943254687362971</v>
      </c>
      <c r="O229">
        <f t="shared" si="37"/>
        <v>-0.11717160738391855</v>
      </c>
      <c r="V229">
        <f t="shared" si="38"/>
        <v>0.88943254687362971</v>
      </c>
      <c r="W229">
        <f t="shared" si="39"/>
        <v>1</v>
      </c>
      <c r="X229">
        <f t="shared" si="40"/>
        <v>1</v>
      </c>
      <c r="Y229">
        <f t="shared" si="41"/>
        <v>0.88943254687362971</v>
      </c>
      <c r="Z229" t="e">
        <f t="shared" si="42"/>
        <v>#N/A</v>
      </c>
      <c r="AA229" t="e">
        <f t="shared" si="43"/>
        <v>#N/A</v>
      </c>
      <c r="AB229">
        <f t="shared" si="44"/>
        <v>1</v>
      </c>
    </row>
    <row r="230" spans="1:28" x14ac:dyDescent="0.25">
      <c r="A230">
        <v>0</v>
      </c>
      <c r="B230">
        <v>0.53800000000000003</v>
      </c>
      <c r="C230">
        <v>100</v>
      </c>
      <c r="D230">
        <v>4.1749999999999998</v>
      </c>
      <c r="E230">
        <v>4</v>
      </c>
      <c r="F230">
        <v>307</v>
      </c>
      <c r="G230">
        <v>21</v>
      </c>
      <c r="H230">
        <v>376.73</v>
      </c>
      <c r="I230">
        <v>13.04</v>
      </c>
      <c r="J230">
        <v>14.5</v>
      </c>
      <c r="K230">
        <v>1</v>
      </c>
      <c r="L230">
        <f t="shared" si="34"/>
        <v>-4.1170609582736106E-2</v>
      </c>
      <c r="M230">
        <f t="shared" si="35"/>
        <v>0.95966538786882161</v>
      </c>
      <c r="N230">
        <f t="shared" si="36"/>
        <v>0.48970880121145499</v>
      </c>
      <c r="O230">
        <f t="shared" si="37"/>
        <v>-0.71394434777567184</v>
      </c>
      <c r="V230">
        <f t="shared" si="38"/>
        <v>0.48970880121145499</v>
      </c>
      <c r="W230">
        <f t="shared" si="39"/>
        <v>0</v>
      </c>
      <c r="X230">
        <f t="shared" si="40"/>
        <v>0</v>
      </c>
      <c r="Y230" t="e">
        <f t="shared" si="41"/>
        <v>#N/A</v>
      </c>
      <c r="Z230">
        <f t="shared" si="42"/>
        <v>0.48970880121145499</v>
      </c>
      <c r="AA230">
        <f t="shared" si="43"/>
        <v>2</v>
      </c>
      <c r="AB230" t="e">
        <f t="shared" si="44"/>
        <v>#N/A</v>
      </c>
    </row>
    <row r="231" spans="1:28" x14ac:dyDescent="0.25">
      <c r="A231">
        <v>0</v>
      </c>
      <c r="B231">
        <v>0.71299999999999997</v>
      </c>
      <c r="C231">
        <v>83</v>
      </c>
      <c r="D231">
        <v>2.7343999999999999</v>
      </c>
      <c r="E231">
        <v>24</v>
      </c>
      <c r="F231">
        <v>666</v>
      </c>
      <c r="G231">
        <v>20.2</v>
      </c>
      <c r="H231">
        <v>396.9</v>
      </c>
      <c r="I231">
        <v>13.99</v>
      </c>
      <c r="J231">
        <v>19.5</v>
      </c>
      <c r="K231">
        <v>1</v>
      </c>
      <c r="L231">
        <f t="shared" si="34"/>
        <v>9.2811382975564278</v>
      </c>
      <c r="M231">
        <f t="shared" si="35"/>
        <v>10733.6430448295</v>
      </c>
      <c r="N231">
        <f t="shared" si="36"/>
        <v>0.99990684366533444</v>
      </c>
      <c r="O231">
        <f t="shared" si="37"/>
        <v>-9.3160673986392571E-5</v>
      </c>
      <c r="V231">
        <f t="shared" si="38"/>
        <v>0.99990684366533444</v>
      </c>
      <c r="W231">
        <f t="shared" si="39"/>
        <v>1</v>
      </c>
      <c r="X231">
        <f t="shared" si="40"/>
        <v>1</v>
      </c>
      <c r="Y231">
        <f t="shared" si="41"/>
        <v>0.99990684366533444</v>
      </c>
      <c r="Z231" t="e">
        <f t="shared" si="42"/>
        <v>#N/A</v>
      </c>
      <c r="AA231" t="e">
        <f t="shared" si="43"/>
        <v>#N/A</v>
      </c>
      <c r="AB231">
        <f t="shared" si="44"/>
        <v>1</v>
      </c>
    </row>
    <row r="232" spans="1:28" x14ac:dyDescent="0.25">
      <c r="A232">
        <v>0</v>
      </c>
      <c r="B232">
        <v>0.65500000000000003</v>
      </c>
      <c r="C232">
        <v>48.2</v>
      </c>
      <c r="D232">
        <v>3.0665</v>
      </c>
      <c r="E232">
        <v>24</v>
      </c>
      <c r="F232">
        <v>666</v>
      </c>
      <c r="G232">
        <v>20.2</v>
      </c>
      <c r="H232">
        <v>334.4</v>
      </c>
      <c r="I232">
        <v>14.13</v>
      </c>
      <c r="J232">
        <v>19.899999999999999</v>
      </c>
      <c r="K232">
        <v>1</v>
      </c>
      <c r="L232">
        <f t="shared" si="34"/>
        <v>8.9038132578440905</v>
      </c>
      <c r="M232">
        <f t="shared" si="35"/>
        <v>7359.9856194658496</v>
      </c>
      <c r="N232">
        <f t="shared" si="36"/>
        <v>0.99986414862741269</v>
      </c>
      <c r="O232">
        <f t="shared" si="37"/>
        <v>-1.3586060122085591E-4</v>
      </c>
      <c r="V232">
        <f t="shared" si="38"/>
        <v>0.99986414862741269</v>
      </c>
      <c r="W232">
        <f t="shared" si="39"/>
        <v>1</v>
      </c>
      <c r="X232">
        <f t="shared" si="40"/>
        <v>1</v>
      </c>
      <c r="Y232">
        <f t="shared" si="41"/>
        <v>0.99986414862741269</v>
      </c>
      <c r="Z232" t="e">
        <f t="shared" si="42"/>
        <v>#N/A</v>
      </c>
      <c r="AA232" t="e">
        <f t="shared" si="43"/>
        <v>#N/A</v>
      </c>
      <c r="AB232">
        <f t="shared" si="44"/>
        <v>1</v>
      </c>
    </row>
    <row r="233" spans="1:28" x14ac:dyDescent="0.25">
      <c r="A233">
        <v>0</v>
      </c>
      <c r="B233">
        <v>0.71299999999999997</v>
      </c>
      <c r="C233">
        <v>99.3</v>
      </c>
      <c r="D233">
        <v>2.4527000000000001</v>
      </c>
      <c r="E233">
        <v>24</v>
      </c>
      <c r="F233">
        <v>666</v>
      </c>
      <c r="G233">
        <v>20.2</v>
      </c>
      <c r="H233">
        <v>375.87</v>
      </c>
      <c r="I233">
        <v>16.739999999999998</v>
      </c>
      <c r="J233">
        <v>17.8</v>
      </c>
      <c r="K233">
        <v>1</v>
      </c>
      <c r="L233">
        <f t="shared" si="34"/>
        <v>10.340639775051027</v>
      </c>
      <c r="M233">
        <f t="shared" si="35"/>
        <v>30965.834879640912</v>
      </c>
      <c r="N233">
        <f t="shared" si="36"/>
        <v>0.99996770738747154</v>
      </c>
      <c r="O233">
        <f t="shared" si="37"/>
        <v>-3.2293133946098995E-5</v>
      </c>
      <c r="V233">
        <f t="shared" si="38"/>
        <v>0.99996770738747154</v>
      </c>
      <c r="W233">
        <f t="shared" si="39"/>
        <v>1</v>
      </c>
      <c r="X233">
        <f t="shared" si="40"/>
        <v>1</v>
      </c>
      <c r="Y233">
        <f t="shared" si="41"/>
        <v>0.99996770738747154</v>
      </c>
      <c r="Z233" t="e">
        <f t="shared" si="42"/>
        <v>#N/A</v>
      </c>
      <c r="AA233" t="e">
        <f t="shared" si="43"/>
        <v>#N/A</v>
      </c>
      <c r="AB233">
        <f t="shared" si="44"/>
        <v>1</v>
      </c>
    </row>
    <row r="234" spans="1:28" x14ac:dyDescent="0.25">
      <c r="A234">
        <v>0</v>
      </c>
      <c r="B234">
        <v>0.49299999999999999</v>
      </c>
      <c r="C234">
        <v>74.3</v>
      </c>
      <c r="D234">
        <v>4.7210999999999999</v>
      </c>
      <c r="E234">
        <v>5</v>
      </c>
      <c r="F234">
        <v>287</v>
      </c>
      <c r="G234">
        <v>19.600000000000001</v>
      </c>
      <c r="H234">
        <v>391.13</v>
      </c>
      <c r="I234">
        <v>11.74</v>
      </c>
      <c r="J234">
        <v>18.5</v>
      </c>
      <c r="K234">
        <v>1</v>
      </c>
      <c r="L234">
        <f t="shared" si="34"/>
        <v>-0.55260623114634666</v>
      </c>
      <c r="M234">
        <f t="shared" si="35"/>
        <v>0.57544810356235643</v>
      </c>
      <c r="N234">
        <f t="shared" si="36"/>
        <v>0.36525995509542353</v>
      </c>
      <c r="O234">
        <f t="shared" si="37"/>
        <v>-1.007145973156913</v>
      </c>
      <c r="V234">
        <f t="shared" si="38"/>
        <v>0.36525995509542353</v>
      </c>
      <c r="W234">
        <f t="shared" si="39"/>
        <v>0</v>
      </c>
      <c r="X234">
        <f t="shared" si="40"/>
        <v>0</v>
      </c>
      <c r="Y234" t="e">
        <f t="shared" si="41"/>
        <v>#N/A</v>
      </c>
      <c r="Z234">
        <f t="shared" si="42"/>
        <v>0.36525995509542353</v>
      </c>
      <c r="AA234">
        <f t="shared" si="43"/>
        <v>2</v>
      </c>
      <c r="AB234" t="e">
        <f t="shared" si="44"/>
        <v>#N/A</v>
      </c>
    </row>
    <row r="235" spans="1:28" x14ac:dyDescent="0.25">
      <c r="A235">
        <v>0</v>
      </c>
      <c r="B235">
        <v>0.58299999999999996</v>
      </c>
      <c r="C235">
        <v>79.8</v>
      </c>
      <c r="D235">
        <v>3.5459000000000001</v>
      </c>
      <c r="E235">
        <v>24</v>
      </c>
      <c r="F235">
        <v>666</v>
      </c>
      <c r="G235">
        <v>20.2</v>
      </c>
      <c r="H235">
        <v>392.68</v>
      </c>
      <c r="I235">
        <v>14.98</v>
      </c>
      <c r="J235">
        <v>19.100000000000001</v>
      </c>
      <c r="K235">
        <v>1</v>
      </c>
      <c r="L235">
        <f t="shared" si="34"/>
        <v>9.164001334847427</v>
      </c>
      <c r="M235">
        <f t="shared" si="35"/>
        <v>9547.1822238901968</v>
      </c>
      <c r="N235">
        <f t="shared" si="36"/>
        <v>0.99989526802311146</v>
      </c>
      <c r="O235">
        <f t="shared" si="37"/>
        <v>-1.0473746166498823E-4</v>
      </c>
      <c r="V235">
        <f t="shared" si="38"/>
        <v>0.99989526802311146</v>
      </c>
      <c r="W235">
        <f t="shared" si="39"/>
        <v>1</v>
      </c>
      <c r="X235">
        <f t="shared" si="40"/>
        <v>1</v>
      </c>
      <c r="Y235">
        <f t="shared" si="41"/>
        <v>0.99989526802311146</v>
      </c>
      <c r="Z235" t="e">
        <f t="shared" si="42"/>
        <v>#N/A</v>
      </c>
      <c r="AA235" t="e">
        <f t="shared" si="43"/>
        <v>#N/A</v>
      </c>
      <c r="AB235">
        <f t="shared" si="44"/>
        <v>1</v>
      </c>
    </row>
    <row r="236" spans="1:28" x14ac:dyDescent="0.25">
      <c r="A236">
        <v>0</v>
      </c>
      <c r="B236">
        <v>0.55000000000000004</v>
      </c>
      <c r="C236">
        <v>92.4</v>
      </c>
      <c r="D236">
        <v>3.3633000000000002</v>
      </c>
      <c r="E236">
        <v>5</v>
      </c>
      <c r="F236">
        <v>276</v>
      </c>
      <c r="G236">
        <v>16.399999999999999</v>
      </c>
      <c r="H236">
        <v>393.74</v>
      </c>
      <c r="I236">
        <v>10.5</v>
      </c>
      <c r="J236">
        <v>23</v>
      </c>
      <c r="K236">
        <v>0</v>
      </c>
      <c r="L236">
        <f t="shared" si="34"/>
        <v>0.57295108962950081</v>
      </c>
      <c r="M236">
        <f t="shared" si="35"/>
        <v>1.7734930734283108</v>
      </c>
      <c r="N236">
        <f t="shared" si="36"/>
        <v>0.3605561555500485</v>
      </c>
      <c r="O236">
        <f t="shared" si="37"/>
        <v>-1.0201075630982113</v>
      </c>
      <c r="V236">
        <f t="shared" si="38"/>
        <v>0.6394438444499515</v>
      </c>
      <c r="W236">
        <f t="shared" si="39"/>
        <v>1</v>
      </c>
      <c r="X236">
        <f t="shared" si="40"/>
        <v>0</v>
      </c>
      <c r="Y236" t="e">
        <f t="shared" si="41"/>
        <v>#N/A</v>
      </c>
      <c r="Z236">
        <f t="shared" si="42"/>
        <v>0.6394438444499515</v>
      </c>
      <c r="AA236">
        <f t="shared" si="43"/>
        <v>1</v>
      </c>
      <c r="AB236" t="e">
        <f t="shared" si="44"/>
        <v>#N/A</v>
      </c>
    </row>
    <row r="237" spans="1:28" x14ac:dyDescent="0.25">
      <c r="A237">
        <v>95</v>
      </c>
      <c r="B237">
        <v>0.40300000000000002</v>
      </c>
      <c r="C237">
        <v>13.9</v>
      </c>
      <c r="D237">
        <v>7.6534000000000004</v>
      </c>
      <c r="E237">
        <v>3</v>
      </c>
      <c r="F237">
        <v>402</v>
      </c>
      <c r="G237">
        <v>17</v>
      </c>
      <c r="H237">
        <v>384.3</v>
      </c>
      <c r="I237">
        <v>4.45</v>
      </c>
      <c r="J237">
        <v>32.9</v>
      </c>
      <c r="K237">
        <v>0</v>
      </c>
      <c r="L237">
        <f t="shared" si="34"/>
        <v>-9.1078228862774324</v>
      </c>
      <c r="M237">
        <f t="shared" si="35"/>
        <v>1.1079566751370768E-4</v>
      </c>
      <c r="N237">
        <f t="shared" si="36"/>
        <v>0.9998892166068063</v>
      </c>
      <c r="O237">
        <f t="shared" si="37"/>
        <v>-1.1078953012705781E-4</v>
      </c>
      <c r="V237">
        <f t="shared" si="38"/>
        <v>1.1078339319370935E-4</v>
      </c>
      <c r="W237">
        <f t="shared" si="39"/>
        <v>0</v>
      </c>
      <c r="X237">
        <f t="shared" si="40"/>
        <v>1</v>
      </c>
      <c r="Y237">
        <f t="shared" si="41"/>
        <v>1.1078339319370935E-4</v>
      </c>
      <c r="Z237" t="e">
        <f t="shared" si="42"/>
        <v>#N/A</v>
      </c>
      <c r="AA237" t="e">
        <f t="shared" si="43"/>
        <v>#N/A</v>
      </c>
      <c r="AB237">
        <f t="shared" si="44"/>
        <v>2</v>
      </c>
    </row>
    <row r="238" spans="1:28" x14ac:dyDescent="0.25">
      <c r="A238">
        <v>80</v>
      </c>
      <c r="B238">
        <v>0.41299999999999998</v>
      </c>
      <c r="C238">
        <v>19.5</v>
      </c>
      <c r="D238">
        <v>10.585699999999999</v>
      </c>
      <c r="E238">
        <v>4</v>
      </c>
      <c r="F238">
        <v>334</v>
      </c>
      <c r="G238">
        <v>22</v>
      </c>
      <c r="H238">
        <v>376.04</v>
      </c>
      <c r="I238">
        <v>5.57</v>
      </c>
      <c r="J238">
        <v>20.6</v>
      </c>
      <c r="K238">
        <v>0</v>
      </c>
      <c r="L238">
        <f t="shared" si="34"/>
        <v>-8.3494912375882837</v>
      </c>
      <c r="M238">
        <f t="shared" si="35"/>
        <v>2.3651681869100866E-4</v>
      </c>
      <c r="N238">
        <f t="shared" si="36"/>
        <v>0.99976353910828686</v>
      </c>
      <c r="O238">
        <f t="shared" si="37"/>
        <v>-2.3648885299771695E-4</v>
      </c>
      <c r="V238">
        <f t="shared" si="38"/>
        <v>2.3646089171315581E-4</v>
      </c>
      <c r="W238">
        <f t="shared" si="39"/>
        <v>0</v>
      </c>
      <c r="X238">
        <f t="shared" si="40"/>
        <v>1</v>
      </c>
      <c r="Y238">
        <f t="shared" si="41"/>
        <v>2.3646089171315581E-4</v>
      </c>
      <c r="Z238" t="e">
        <f t="shared" si="42"/>
        <v>#N/A</v>
      </c>
      <c r="AA238" t="e">
        <f t="shared" si="43"/>
        <v>#N/A</v>
      </c>
      <c r="AB238">
        <f t="shared" si="44"/>
        <v>2</v>
      </c>
    </row>
    <row r="239" spans="1:28" x14ac:dyDescent="0.25">
      <c r="A239">
        <v>34</v>
      </c>
      <c r="B239">
        <v>0.433</v>
      </c>
      <c r="C239">
        <v>17.7</v>
      </c>
      <c r="D239">
        <v>5.4916999999999998</v>
      </c>
      <c r="E239">
        <v>7</v>
      </c>
      <c r="F239">
        <v>329</v>
      </c>
      <c r="G239">
        <v>16.100000000000001</v>
      </c>
      <c r="H239">
        <v>390.43</v>
      </c>
      <c r="I239">
        <v>4.8600000000000003</v>
      </c>
      <c r="J239">
        <v>33.1</v>
      </c>
      <c r="K239">
        <v>0</v>
      </c>
      <c r="L239">
        <f t="shared" si="34"/>
        <v>-3.1438924167094715</v>
      </c>
      <c r="M239">
        <f t="shared" si="35"/>
        <v>4.3114650678010236E-2</v>
      </c>
      <c r="N239">
        <f t="shared" si="36"/>
        <v>0.95866739034871551</v>
      </c>
      <c r="O239">
        <f t="shared" si="37"/>
        <v>-4.2211093925676929E-2</v>
      </c>
      <c r="V239">
        <f t="shared" si="38"/>
        <v>4.1332609651284546E-2</v>
      </c>
      <c r="W239">
        <f t="shared" si="39"/>
        <v>0</v>
      </c>
      <c r="X239">
        <f t="shared" si="40"/>
        <v>1</v>
      </c>
      <c r="Y239">
        <f t="shared" si="41"/>
        <v>4.1332609651284546E-2</v>
      </c>
      <c r="Z239" t="e">
        <f t="shared" si="42"/>
        <v>#N/A</v>
      </c>
      <c r="AA239" t="e">
        <f t="shared" si="43"/>
        <v>#N/A</v>
      </c>
      <c r="AB239">
        <f t="shared" si="44"/>
        <v>2</v>
      </c>
    </row>
    <row r="240" spans="1:28" x14ac:dyDescent="0.25">
      <c r="A240">
        <v>0</v>
      </c>
      <c r="B240">
        <v>0.51</v>
      </c>
      <c r="C240">
        <v>47.2</v>
      </c>
      <c r="D240">
        <v>3.5548999999999999</v>
      </c>
      <c r="E240">
        <v>5</v>
      </c>
      <c r="F240">
        <v>296</v>
      </c>
      <c r="G240">
        <v>16.600000000000001</v>
      </c>
      <c r="H240">
        <v>393.23</v>
      </c>
      <c r="I240">
        <v>10.11</v>
      </c>
      <c r="J240">
        <v>23.2</v>
      </c>
      <c r="K240">
        <v>0</v>
      </c>
      <c r="L240">
        <f t="shared" si="34"/>
        <v>-1.2879206601169244</v>
      </c>
      <c r="M240">
        <f t="shared" si="35"/>
        <v>0.27584376010821338</v>
      </c>
      <c r="N240">
        <f t="shared" si="36"/>
        <v>0.78379503138784234</v>
      </c>
      <c r="O240">
        <f t="shared" si="37"/>
        <v>-0.24360773236933123</v>
      </c>
      <c r="V240">
        <f t="shared" si="38"/>
        <v>0.2162049686121576</v>
      </c>
      <c r="W240">
        <f t="shared" si="39"/>
        <v>0</v>
      </c>
      <c r="X240">
        <f t="shared" si="40"/>
        <v>1</v>
      </c>
      <c r="Y240">
        <f t="shared" si="41"/>
        <v>0.2162049686121576</v>
      </c>
      <c r="Z240" t="e">
        <f t="shared" si="42"/>
        <v>#N/A</v>
      </c>
      <c r="AA240" t="e">
        <f t="shared" si="43"/>
        <v>#N/A</v>
      </c>
      <c r="AB240">
        <f t="shared" si="44"/>
        <v>2</v>
      </c>
    </row>
    <row r="241" spans="1:28" x14ac:dyDescent="0.25">
      <c r="A241">
        <v>0</v>
      </c>
      <c r="B241">
        <v>0.624</v>
      </c>
      <c r="C241">
        <v>98.2</v>
      </c>
      <c r="D241">
        <v>1.6686000000000001</v>
      </c>
      <c r="E241">
        <v>4</v>
      </c>
      <c r="F241">
        <v>437</v>
      </c>
      <c r="G241">
        <v>21.2</v>
      </c>
      <c r="H241">
        <v>392.04</v>
      </c>
      <c r="I241">
        <v>21.32</v>
      </c>
      <c r="J241">
        <v>13.3</v>
      </c>
      <c r="K241">
        <v>0</v>
      </c>
      <c r="L241">
        <f t="shared" si="34"/>
        <v>-3.7120906417660193E-2</v>
      </c>
      <c r="M241">
        <f t="shared" si="35"/>
        <v>0.96355962776314308</v>
      </c>
      <c r="N241">
        <f t="shared" si="36"/>
        <v>0.50927916110150662</v>
      </c>
      <c r="O241">
        <f t="shared" si="37"/>
        <v>-0.67475896267421109</v>
      </c>
      <c r="V241">
        <f t="shared" si="38"/>
        <v>0.49072083889849344</v>
      </c>
      <c r="W241">
        <f t="shared" si="39"/>
        <v>0</v>
      </c>
      <c r="X241">
        <f t="shared" si="40"/>
        <v>1</v>
      </c>
      <c r="Y241">
        <f t="shared" si="41"/>
        <v>0.49072083889849344</v>
      </c>
      <c r="Z241" t="e">
        <f t="shared" si="42"/>
        <v>#N/A</v>
      </c>
      <c r="AA241" t="e">
        <f t="shared" si="43"/>
        <v>#N/A</v>
      </c>
      <c r="AB241">
        <f t="shared" si="44"/>
        <v>2</v>
      </c>
    </row>
    <row r="242" spans="1:28" x14ac:dyDescent="0.25">
      <c r="A242">
        <v>0</v>
      </c>
      <c r="B242">
        <v>0.74</v>
      </c>
      <c r="C242">
        <v>97.2</v>
      </c>
      <c r="D242">
        <v>2.0651000000000002</v>
      </c>
      <c r="E242">
        <v>24</v>
      </c>
      <c r="F242">
        <v>666</v>
      </c>
      <c r="G242">
        <v>20.2</v>
      </c>
      <c r="H242">
        <v>385.96</v>
      </c>
      <c r="I242">
        <v>19.52</v>
      </c>
      <c r="J242">
        <v>17.100000000000001</v>
      </c>
      <c r="K242">
        <v>1</v>
      </c>
      <c r="L242">
        <f t="shared" si="34"/>
        <v>10.252349248984432</v>
      </c>
      <c r="M242">
        <f t="shared" si="35"/>
        <v>28349.062759631681</v>
      </c>
      <c r="N242">
        <f t="shared" si="36"/>
        <v>0.99996472670947933</v>
      </c>
      <c r="O242">
        <f t="shared" si="37"/>
        <v>-3.5273912637806947E-5</v>
      </c>
      <c r="V242">
        <f t="shared" si="38"/>
        <v>0.99996472670947933</v>
      </c>
      <c r="W242">
        <f t="shared" si="39"/>
        <v>1</v>
      </c>
      <c r="X242">
        <f t="shared" si="40"/>
        <v>1</v>
      </c>
      <c r="Y242">
        <f t="shared" si="41"/>
        <v>0.99996472670947933</v>
      </c>
      <c r="Z242" t="e">
        <f t="shared" si="42"/>
        <v>#N/A</v>
      </c>
      <c r="AA242" t="e">
        <f t="shared" si="43"/>
        <v>#N/A</v>
      </c>
      <c r="AB242">
        <f t="shared" si="44"/>
        <v>1</v>
      </c>
    </row>
    <row r="243" spans="1:28" x14ac:dyDescent="0.25">
      <c r="A243">
        <v>0</v>
      </c>
      <c r="B243">
        <v>0.54400000000000004</v>
      </c>
      <c r="C243">
        <v>83.2</v>
      </c>
      <c r="D243">
        <v>3.9986000000000002</v>
      </c>
      <c r="E243">
        <v>4</v>
      </c>
      <c r="F243">
        <v>304</v>
      </c>
      <c r="G243">
        <v>18.399999999999999</v>
      </c>
      <c r="H243">
        <v>390.7</v>
      </c>
      <c r="I243">
        <v>18.329999999999998</v>
      </c>
      <c r="J243">
        <v>17.8</v>
      </c>
      <c r="K243">
        <v>1</v>
      </c>
      <c r="L243">
        <f t="shared" si="34"/>
        <v>-0.34088925104923473</v>
      </c>
      <c r="M243">
        <f t="shared" si="35"/>
        <v>0.71113766159527303</v>
      </c>
      <c r="N243">
        <f t="shared" si="36"/>
        <v>0.41559348353789838</v>
      </c>
      <c r="O243">
        <f t="shared" si="37"/>
        <v>-0.87804769952893691</v>
      </c>
      <c r="V243">
        <f t="shared" si="38"/>
        <v>0.41559348353789838</v>
      </c>
      <c r="W243">
        <f t="shared" si="39"/>
        <v>0</v>
      </c>
      <c r="X243">
        <f t="shared" si="40"/>
        <v>0</v>
      </c>
      <c r="Y243" t="e">
        <f t="shared" si="41"/>
        <v>#N/A</v>
      </c>
      <c r="Z243">
        <f t="shared" si="42"/>
        <v>0.41559348353789838</v>
      </c>
      <c r="AA243">
        <f t="shared" si="43"/>
        <v>2</v>
      </c>
      <c r="AB243" t="e">
        <f t="shared" si="44"/>
        <v>#N/A</v>
      </c>
    </row>
    <row r="244" spans="1:28" x14ac:dyDescent="0.25">
      <c r="A244">
        <v>0</v>
      </c>
      <c r="B244">
        <v>0.871</v>
      </c>
      <c r="C244">
        <v>100</v>
      </c>
      <c r="D244">
        <v>1.5165999999999999</v>
      </c>
      <c r="E244">
        <v>5</v>
      </c>
      <c r="F244">
        <v>403</v>
      </c>
      <c r="G244">
        <v>14.7</v>
      </c>
      <c r="H244">
        <v>169.27</v>
      </c>
      <c r="I244">
        <v>16.649999999999999</v>
      </c>
      <c r="J244">
        <v>15.6</v>
      </c>
      <c r="K244">
        <v>1</v>
      </c>
      <c r="L244">
        <f t="shared" si="34"/>
        <v>4.2675748119138222</v>
      </c>
      <c r="M244">
        <f t="shared" si="35"/>
        <v>71.348392359267947</v>
      </c>
      <c r="N244">
        <f t="shared" si="36"/>
        <v>0.98617799280135765</v>
      </c>
      <c r="O244">
        <f t="shared" si="37"/>
        <v>-1.3918420588778267E-2</v>
      </c>
      <c r="V244">
        <f t="shared" si="38"/>
        <v>0.98617799280135765</v>
      </c>
      <c r="W244">
        <f t="shared" si="39"/>
        <v>1</v>
      </c>
      <c r="X244">
        <f t="shared" si="40"/>
        <v>1</v>
      </c>
      <c r="Y244">
        <f t="shared" si="41"/>
        <v>0.98617799280135765</v>
      </c>
      <c r="Z244" t="e">
        <f t="shared" si="42"/>
        <v>#N/A</v>
      </c>
      <c r="AA244" t="e">
        <f t="shared" si="43"/>
        <v>#N/A</v>
      </c>
      <c r="AB244">
        <f t="shared" si="44"/>
        <v>1</v>
      </c>
    </row>
    <row r="245" spans="1:28" x14ac:dyDescent="0.25">
      <c r="A245">
        <v>0</v>
      </c>
      <c r="B245">
        <v>0.71299999999999997</v>
      </c>
      <c r="C245">
        <v>87.9</v>
      </c>
      <c r="D245">
        <v>2.3157999999999999</v>
      </c>
      <c r="E245">
        <v>24</v>
      </c>
      <c r="F245">
        <v>666</v>
      </c>
      <c r="G245">
        <v>20.2</v>
      </c>
      <c r="H245">
        <v>100.19</v>
      </c>
      <c r="I245">
        <v>16.22</v>
      </c>
      <c r="J245">
        <v>14.3</v>
      </c>
      <c r="K245">
        <v>1</v>
      </c>
      <c r="L245">
        <f t="shared" si="34"/>
        <v>14.068439439323834</v>
      </c>
      <c r="M245">
        <f t="shared" si="35"/>
        <v>1287791.6875838262</v>
      </c>
      <c r="N245">
        <f t="shared" si="36"/>
        <v>0.99999922347749781</v>
      </c>
      <c r="O245">
        <f t="shared" si="37"/>
        <v>-7.7652280368204694E-7</v>
      </c>
      <c r="V245">
        <f t="shared" si="38"/>
        <v>0.99999922347749781</v>
      </c>
      <c r="W245">
        <f t="shared" si="39"/>
        <v>1</v>
      </c>
      <c r="X245">
        <f t="shared" si="40"/>
        <v>1</v>
      </c>
      <c r="Y245">
        <f t="shared" si="41"/>
        <v>0.99999922347749781</v>
      </c>
      <c r="Z245" t="e">
        <f t="shared" si="42"/>
        <v>#N/A</v>
      </c>
      <c r="AA245" t="e">
        <f t="shared" si="43"/>
        <v>#N/A</v>
      </c>
      <c r="AB245">
        <f t="shared" si="44"/>
        <v>1</v>
      </c>
    </row>
    <row r="246" spans="1:28" x14ac:dyDescent="0.25">
      <c r="A246">
        <v>40</v>
      </c>
      <c r="B246">
        <v>0.44700000000000001</v>
      </c>
      <c r="C246">
        <v>32.1</v>
      </c>
      <c r="D246">
        <v>4.1402999999999999</v>
      </c>
      <c r="E246">
        <v>4</v>
      </c>
      <c r="F246">
        <v>254</v>
      </c>
      <c r="G246">
        <v>17.600000000000001</v>
      </c>
      <c r="H246">
        <v>396.9</v>
      </c>
      <c r="I246">
        <v>7.19</v>
      </c>
      <c r="J246">
        <v>29.1</v>
      </c>
      <c r="K246">
        <v>0</v>
      </c>
      <c r="L246">
        <f t="shared" si="34"/>
        <v>-4.4180517709555849</v>
      </c>
      <c r="M246">
        <f t="shared" si="35"/>
        <v>1.2057700578971335E-2</v>
      </c>
      <c r="N246">
        <f t="shared" si="36"/>
        <v>0.98808595540345823</v>
      </c>
      <c r="O246">
        <f t="shared" si="37"/>
        <v>-1.1985585622284446E-2</v>
      </c>
      <c r="V246">
        <f t="shared" si="38"/>
        <v>1.1914044596541724E-2</v>
      </c>
      <c r="W246">
        <f t="shared" si="39"/>
        <v>0</v>
      </c>
      <c r="X246">
        <f t="shared" si="40"/>
        <v>1</v>
      </c>
      <c r="Y246">
        <f t="shared" si="41"/>
        <v>1.1914044596541724E-2</v>
      </c>
      <c r="Z246" t="e">
        <f t="shared" si="42"/>
        <v>#N/A</v>
      </c>
      <c r="AA246" t="e">
        <f t="shared" si="43"/>
        <v>#N/A</v>
      </c>
      <c r="AB246">
        <f t="shared" si="44"/>
        <v>2</v>
      </c>
    </row>
    <row r="247" spans="1:28" x14ac:dyDescent="0.25">
      <c r="A247">
        <v>0</v>
      </c>
      <c r="B247">
        <v>0.58099999999999996</v>
      </c>
      <c r="C247">
        <v>69.7</v>
      </c>
      <c r="D247">
        <v>2.2576999999999998</v>
      </c>
      <c r="E247">
        <v>2</v>
      </c>
      <c r="F247">
        <v>188</v>
      </c>
      <c r="G247">
        <v>19.100000000000001</v>
      </c>
      <c r="H247">
        <v>389.15</v>
      </c>
      <c r="I247">
        <v>14.37</v>
      </c>
      <c r="J247">
        <v>22</v>
      </c>
      <c r="K247">
        <v>0</v>
      </c>
      <c r="L247">
        <f t="shared" si="34"/>
        <v>-1.4133778879767387</v>
      </c>
      <c r="M247">
        <f t="shared" si="35"/>
        <v>0.24331998577865052</v>
      </c>
      <c r="N247">
        <f t="shared" si="36"/>
        <v>0.80429817861709418</v>
      </c>
      <c r="O247">
        <f t="shared" si="37"/>
        <v>-0.2177852096313182</v>
      </c>
      <c r="V247">
        <f t="shared" si="38"/>
        <v>0.19570182138290587</v>
      </c>
      <c r="W247">
        <f t="shared" si="39"/>
        <v>0</v>
      </c>
      <c r="X247">
        <f t="shared" si="40"/>
        <v>1</v>
      </c>
      <c r="Y247">
        <f t="shared" si="41"/>
        <v>0.19570182138290587</v>
      </c>
      <c r="Z247" t="e">
        <f t="shared" si="42"/>
        <v>#N/A</v>
      </c>
      <c r="AA247" t="e">
        <f t="shared" si="43"/>
        <v>#N/A</v>
      </c>
      <c r="AB247">
        <f t="shared" si="44"/>
        <v>2</v>
      </c>
    </row>
    <row r="248" spans="1:28" x14ac:dyDescent="0.25">
      <c r="A248">
        <v>0</v>
      </c>
      <c r="B248">
        <v>0.71799999999999997</v>
      </c>
      <c r="C248">
        <v>95.3</v>
      </c>
      <c r="D248">
        <v>1.8746</v>
      </c>
      <c r="E248">
        <v>24</v>
      </c>
      <c r="F248">
        <v>666</v>
      </c>
      <c r="G248">
        <v>20.2</v>
      </c>
      <c r="H248">
        <v>319.98</v>
      </c>
      <c r="I248">
        <v>15.7</v>
      </c>
      <c r="J248">
        <v>14.2</v>
      </c>
      <c r="K248">
        <v>1</v>
      </c>
      <c r="L248">
        <f t="shared" si="34"/>
        <v>10.86021920132316</v>
      </c>
      <c r="M248">
        <f t="shared" si="35"/>
        <v>52063.489322576585</v>
      </c>
      <c r="N248">
        <f t="shared" si="36"/>
        <v>0.99998079305082965</v>
      </c>
      <c r="O248">
        <f t="shared" si="37"/>
        <v>-1.9207133626157375E-5</v>
      </c>
      <c r="V248">
        <f t="shared" si="38"/>
        <v>0.99998079305082965</v>
      </c>
      <c r="W248">
        <f t="shared" si="39"/>
        <v>1</v>
      </c>
      <c r="X248">
        <f t="shared" si="40"/>
        <v>1</v>
      </c>
      <c r="Y248">
        <f t="shared" si="41"/>
        <v>0.99998079305082965</v>
      </c>
      <c r="Z248" t="e">
        <f t="shared" si="42"/>
        <v>#N/A</v>
      </c>
      <c r="AA248" t="e">
        <f t="shared" si="43"/>
        <v>#N/A</v>
      </c>
      <c r="AB248">
        <f t="shared" si="44"/>
        <v>1</v>
      </c>
    </row>
    <row r="249" spans="1:28" x14ac:dyDescent="0.25">
      <c r="A249">
        <v>0</v>
      </c>
      <c r="B249">
        <v>0.871</v>
      </c>
      <c r="C249">
        <v>95.7</v>
      </c>
      <c r="D249">
        <v>1.4608000000000001</v>
      </c>
      <c r="E249">
        <v>5</v>
      </c>
      <c r="F249">
        <v>403</v>
      </c>
      <c r="G249">
        <v>14.7</v>
      </c>
      <c r="H249">
        <v>391.71</v>
      </c>
      <c r="I249">
        <v>29.53</v>
      </c>
      <c r="J249">
        <v>14.6</v>
      </c>
      <c r="K249">
        <v>1</v>
      </c>
      <c r="L249">
        <f t="shared" si="34"/>
        <v>1.2128798579617175</v>
      </c>
      <c r="M249">
        <f t="shared" si="35"/>
        <v>3.3631561315838483</v>
      </c>
      <c r="N249">
        <f t="shared" si="36"/>
        <v>0.77080811003731042</v>
      </c>
      <c r="O249">
        <f t="shared" si="37"/>
        <v>-0.26031582091280597</v>
      </c>
      <c r="V249">
        <f t="shared" si="38"/>
        <v>0.77080811003731042</v>
      </c>
      <c r="W249">
        <f t="shared" si="39"/>
        <v>1</v>
      </c>
      <c r="X249">
        <f t="shared" si="40"/>
        <v>1</v>
      </c>
      <c r="Y249">
        <f t="shared" si="41"/>
        <v>0.77080811003731042</v>
      </c>
      <c r="Z249" t="e">
        <f t="shared" si="42"/>
        <v>#N/A</v>
      </c>
      <c r="AA249" t="e">
        <f t="shared" si="43"/>
        <v>#N/A</v>
      </c>
      <c r="AB249">
        <f t="shared" si="44"/>
        <v>1</v>
      </c>
    </row>
    <row r="250" spans="1:28" x14ac:dyDescent="0.25">
      <c r="A250">
        <v>0</v>
      </c>
      <c r="B250">
        <v>0.52</v>
      </c>
      <c r="C250">
        <v>91.2</v>
      </c>
      <c r="D250">
        <v>2.5451000000000001</v>
      </c>
      <c r="E250">
        <v>5</v>
      </c>
      <c r="F250">
        <v>384</v>
      </c>
      <c r="G250">
        <v>20.9</v>
      </c>
      <c r="H250">
        <v>391.23</v>
      </c>
      <c r="I250">
        <v>15.55</v>
      </c>
      <c r="J250">
        <v>19.399999999999999</v>
      </c>
      <c r="K250">
        <v>1</v>
      </c>
      <c r="L250">
        <f t="shared" si="34"/>
        <v>0.33180036084400422</v>
      </c>
      <c r="M250">
        <f t="shared" si="35"/>
        <v>1.393474628642887</v>
      </c>
      <c r="N250">
        <f t="shared" si="36"/>
        <v>0.58219736777949249</v>
      </c>
      <c r="O250">
        <f t="shared" si="37"/>
        <v>-0.54094576884281942</v>
      </c>
      <c r="V250">
        <f t="shared" si="38"/>
        <v>0.58219736777949249</v>
      </c>
      <c r="W250">
        <f t="shared" si="39"/>
        <v>1</v>
      </c>
      <c r="X250">
        <f t="shared" si="40"/>
        <v>1</v>
      </c>
      <c r="Y250">
        <f t="shared" si="41"/>
        <v>0.58219736777949249</v>
      </c>
      <c r="Z250" t="e">
        <f t="shared" si="42"/>
        <v>#N/A</v>
      </c>
      <c r="AA250" t="e">
        <f t="shared" si="43"/>
        <v>#N/A</v>
      </c>
      <c r="AB250">
        <f t="shared" si="44"/>
        <v>1</v>
      </c>
    </row>
    <row r="251" spans="1:28" x14ac:dyDescent="0.25">
      <c r="A251">
        <v>0</v>
      </c>
      <c r="B251">
        <v>0.41299999999999998</v>
      </c>
      <c r="C251">
        <v>17.5</v>
      </c>
      <c r="D251">
        <v>5.2873000000000001</v>
      </c>
      <c r="E251">
        <v>4</v>
      </c>
      <c r="F251">
        <v>305</v>
      </c>
      <c r="G251">
        <v>19.2</v>
      </c>
      <c r="H251">
        <v>376.94</v>
      </c>
      <c r="I251">
        <v>9.8800000000000008</v>
      </c>
      <c r="J251">
        <v>21.7</v>
      </c>
      <c r="K251">
        <v>0</v>
      </c>
      <c r="L251">
        <f t="shared" si="34"/>
        <v>-3.1093950492807148</v>
      </c>
      <c r="M251">
        <f t="shared" si="35"/>
        <v>4.4627944883137018E-2</v>
      </c>
      <c r="N251">
        <f t="shared" si="36"/>
        <v>0.95727862240165362</v>
      </c>
      <c r="O251">
        <f t="shared" si="37"/>
        <v>-4.3660788417109367E-2</v>
      </c>
      <c r="V251">
        <f t="shared" si="38"/>
        <v>4.2721377598346329E-2</v>
      </c>
      <c r="W251">
        <f t="shared" si="39"/>
        <v>0</v>
      </c>
      <c r="X251">
        <f t="shared" si="40"/>
        <v>1</v>
      </c>
      <c r="Y251">
        <f t="shared" si="41"/>
        <v>4.2721377598346329E-2</v>
      </c>
      <c r="Z251" t="e">
        <f t="shared" si="42"/>
        <v>#N/A</v>
      </c>
      <c r="AA251" t="e">
        <f t="shared" si="43"/>
        <v>#N/A</v>
      </c>
      <c r="AB251">
        <f t="shared" si="44"/>
        <v>2</v>
      </c>
    </row>
    <row r="252" spans="1:28" x14ac:dyDescent="0.25">
      <c r="A252">
        <v>20</v>
      </c>
      <c r="B252">
        <v>0.44290000000000002</v>
      </c>
      <c r="C252">
        <v>32.200000000000003</v>
      </c>
      <c r="D252">
        <v>4.1006999999999998</v>
      </c>
      <c r="E252">
        <v>5</v>
      </c>
      <c r="F252">
        <v>216</v>
      </c>
      <c r="G252">
        <v>14.9</v>
      </c>
      <c r="H252">
        <v>396.9</v>
      </c>
      <c r="I252">
        <v>4.8499999999999996</v>
      </c>
      <c r="J252">
        <v>35.1</v>
      </c>
      <c r="K252">
        <v>0</v>
      </c>
      <c r="L252">
        <f t="shared" si="34"/>
        <v>-2.3995925176576085</v>
      </c>
      <c r="M252">
        <f t="shared" si="35"/>
        <v>9.0754926786027743E-2</v>
      </c>
      <c r="N252">
        <f t="shared" si="36"/>
        <v>0.91679622566231045</v>
      </c>
      <c r="O252">
        <f t="shared" si="37"/>
        <v>-8.6870049890617848E-2</v>
      </c>
      <c r="V252">
        <f t="shared" si="38"/>
        <v>8.3203774337689551E-2</v>
      </c>
      <c r="W252">
        <f t="shared" si="39"/>
        <v>0</v>
      </c>
      <c r="X252">
        <f t="shared" si="40"/>
        <v>1</v>
      </c>
      <c r="Y252">
        <f t="shared" si="41"/>
        <v>8.3203774337689551E-2</v>
      </c>
      <c r="Z252" t="e">
        <f t="shared" si="42"/>
        <v>#N/A</v>
      </c>
      <c r="AA252" t="e">
        <f t="shared" si="43"/>
        <v>#N/A</v>
      </c>
      <c r="AB252">
        <f t="shared" si="44"/>
        <v>2</v>
      </c>
    </row>
    <row r="253" spans="1:28" x14ac:dyDescent="0.25">
      <c r="A253">
        <v>0</v>
      </c>
      <c r="B253">
        <v>0.48799999999999999</v>
      </c>
      <c r="C253">
        <v>95.6</v>
      </c>
      <c r="D253">
        <v>2.847</v>
      </c>
      <c r="E253">
        <v>3</v>
      </c>
      <c r="F253">
        <v>193</v>
      </c>
      <c r="G253">
        <v>17.8</v>
      </c>
      <c r="H253">
        <v>396.9</v>
      </c>
      <c r="I253">
        <v>5.68</v>
      </c>
      <c r="J253">
        <v>32.5</v>
      </c>
      <c r="K253">
        <v>0</v>
      </c>
      <c r="L253">
        <f t="shared" si="34"/>
        <v>0.12255188205085954</v>
      </c>
      <c r="M253">
        <f t="shared" si="35"/>
        <v>1.1303777648693791</v>
      </c>
      <c r="N253">
        <f t="shared" si="36"/>
        <v>0.46940031786396041</v>
      </c>
      <c r="O253">
        <f t="shared" si="37"/>
        <v>-0.75629931839467113</v>
      </c>
      <c r="V253">
        <f t="shared" si="38"/>
        <v>0.53059968213603959</v>
      </c>
      <c r="W253">
        <f t="shared" si="39"/>
        <v>1</v>
      </c>
      <c r="X253">
        <f t="shared" si="40"/>
        <v>0</v>
      </c>
      <c r="Y253" t="e">
        <f t="shared" si="41"/>
        <v>#N/A</v>
      </c>
      <c r="Z253">
        <f t="shared" si="42"/>
        <v>0.53059968213603959</v>
      </c>
      <c r="AA253">
        <f t="shared" si="43"/>
        <v>1</v>
      </c>
      <c r="AB253" t="e">
        <f t="shared" si="44"/>
        <v>#N/A</v>
      </c>
    </row>
    <row r="254" spans="1:28" x14ac:dyDescent="0.25">
      <c r="A254">
        <v>0</v>
      </c>
      <c r="B254">
        <v>0.77</v>
      </c>
      <c r="C254">
        <v>81.3</v>
      </c>
      <c r="D254">
        <v>2.5091000000000001</v>
      </c>
      <c r="E254">
        <v>24</v>
      </c>
      <c r="F254">
        <v>666</v>
      </c>
      <c r="G254">
        <v>20.2</v>
      </c>
      <c r="H254">
        <v>390.74</v>
      </c>
      <c r="I254">
        <v>12.67</v>
      </c>
      <c r="J254">
        <v>22.6</v>
      </c>
      <c r="K254">
        <v>1</v>
      </c>
      <c r="L254">
        <f t="shared" si="34"/>
        <v>9.4526495882313153</v>
      </c>
      <c r="M254">
        <f t="shared" si="35"/>
        <v>12741.881315893042</v>
      </c>
      <c r="N254">
        <f t="shared" si="36"/>
        <v>0.99992152481254359</v>
      </c>
      <c r="O254">
        <f t="shared" si="37"/>
        <v>-7.8478266795031356E-5</v>
      </c>
      <c r="V254">
        <f t="shared" si="38"/>
        <v>0.99992152481254359</v>
      </c>
      <c r="W254">
        <f t="shared" si="39"/>
        <v>1</v>
      </c>
      <c r="X254">
        <f t="shared" si="40"/>
        <v>1</v>
      </c>
      <c r="Y254">
        <f t="shared" si="41"/>
        <v>0.99992152481254359</v>
      </c>
      <c r="Z254" t="e">
        <f t="shared" si="42"/>
        <v>#N/A</v>
      </c>
      <c r="AA254" t="e">
        <f t="shared" si="43"/>
        <v>#N/A</v>
      </c>
      <c r="AB254">
        <f t="shared" si="44"/>
        <v>1</v>
      </c>
    </row>
    <row r="255" spans="1:28" x14ac:dyDescent="0.25">
      <c r="A255">
        <v>95</v>
      </c>
      <c r="B255">
        <v>0.40300000000000002</v>
      </c>
      <c r="C255">
        <v>15.3</v>
      </c>
      <c r="D255">
        <v>7.6534000000000004</v>
      </c>
      <c r="E255">
        <v>3</v>
      </c>
      <c r="F255">
        <v>402</v>
      </c>
      <c r="G255">
        <v>17</v>
      </c>
      <c r="H255">
        <v>396.9</v>
      </c>
      <c r="I255">
        <v>4.5599999999999996</v>
      </c>
      <c r="J255">
        <v>34.9</v>
      </c>
      <c r="K255">
        <v>0</v>
      </c>
      <c r="L255">
        <f t="shared" si="34"/>
        <v>-9.1259254378641614</v>
      </c>
      <c r="M255">
        <f t="shared" si="35"/>
        <v>1.0880802817797446E-4</v>
      </c>
      <c r="N255">
        <f t="shared" si="36"/>
        <v>0.99989120380972096</v>
      </c>
      <c r="O255">
        <f t="shared" si="37"/>
        <v>-1.088021090138409E-4</v>
      </c>
      <c r="V255">
        <f t="shared" si="38"/>
        <v>1.0879619027903693E-4</v>
      </c>
      <c r="W255">
        <f t="shared" si="39"/>
        <v>0</v>
      </c>
      <c r="X255">
        <f t="shared" si="40"/>
        <v>1</v>
      </c>
      <c r="Y255">
        <f t="shared" si="41"/>
        <v>1.0879619027903693E-4</v>
      </c>
      <c r="Z255" t="e">
        <f t="shared" si="42"/>
        <v>#N/A</v>
      </c>
      <c r="AA255" t="e">
        <f t="shared" si="43"/>
        <v>#N/A</v>
      </c>
      <c r="AB255">
        <f t="shared" si="44"/>
        <v>2</v>
      </c>
    </row>
    <row r="256" spans="1:28" x14ac:dyDescent="0.25">
      <c r="A256">
        <v>20</v>
      </c>
      <c r="B256">
        <v>0.64700000000000002</v>
      </c>
      <c r="C256">
        <v>81.8</v>
      </c>
      <c r="D256">
        <v>2.1120999999999999</v>
      </c>
      <c r="E256">
        <v>5</v>
      </c>
      <c r="F256">
        <v>264</v>
      </c>
      <c r="G256">
        <v>13</v>
      </c>
      <c r="H256">
        <v>392.8</v>
      </c>
      <c r="I256">
        <v>9.59</v>
      </c>
      <c r="J256">
        <v>33.799999999999997</v>
      </c>
      <c r="K256">
        <v>1</v>
      </c>
      <c r="L256">
        <f t="shared" si="34"/>
        <v>-5.5706374966372874E-2</v>
      </c>
      <c r="M256">
        <f t="shared" si="35"/>
        <v>0.94581681061509804</v>
      </c>
      <c r="N256">
        <f t="shared" si="36"/>
        <v>0.48607700655855318</v>
      </c>
      <c r="O256">
        <f t="shared" si="37"/>
        <v>-0.72138821792451535</v>
      </c>
      <c r="V256">
        <f t="shared" si="38"/>
        <v>0.48607700655855318</v>
      </c>
      <c r="W256">
        <f t="shared" si="39"/>
        <v>0</v>
      </c>
      <c r="X256">
        <f t="shared" si="40"/>
        <v>0</v>
      </c>
      <c r="Y256" t="e">
        <f t="shared" si="41"/>
        <v>#N/A</v>
      </c>
      <c r="Z256">
        <f t="shared" si="42"/>
        <v>0.48607700655855318</v>
      </c>
      <c r="AA256">
        <f t="shared" si="43"/>
        <v>2</v>
      </c>
      <c r="AB256" t="e">
        <f t="shared" si="44"/>
        <v>#N/A</v>
      </c>
    </row>
    <row r="257" spans="1:28" x14ac:dyDescent="0.25">
      <c r="A257">
        <v>0</v>
      </c>
      <c r="B257">
        <v>0.69299999999999995</v>
      </c>
      <c r="C257">
        <v>100</v>
      </c>
      <c r="D257">
        <v>1.5888</v>
      </c>
      <c r="E257">
        <v>24</v>
      </c>
      <c r="F257">
        <v>666</v>
      </c>
      <c r="G257">
        <v>20.2</v>
      </c>
      <c r="H257">
        <v>396.9</v>
      </c>
      <c r="I257">
        <v>26.77</v>
      </c>
      <c r="J257">
        <v>5.6</v>
      </c>
      <c r="K257">
        <v>1</v>
      </c>
      <c r="L257">
        <f t="shared" si="34"/>
        <v>9.9445884494209213</v>
      </c>
      <c r="M257">
        <f t="shared" si="35"/>
        <v>20839.144609612889</v>
      </c>
      <c r="N257">
        <f t="shared" si="36"/>
        <v>0.99995201568805148</v>
      </c>
      <c r="O257">
        <f t="shared" si="37"/>
        <v>-4.7985463232449262E-5</v>
      </c>
      <c r="V257">
        <f t="shared" si="38"/>
        <v>0.99995201568805148</v>
      </c>
      <c r="W257">
        <f t="shared" si="39"/>
        <v>1</v>
      </c>
      <c r="X257">
        <f t="shared" si="40"/>
        <v>1</v>
      </c>
      <c r="Y257">
        <f t="shared" si="41"/>
        <v>0.99995201568805148</v>
      </c>
      <c r="Z257" t="e">
        <f t="shared" si="42"/>
        <v>#N/A</v>
      </c>
      <c r="AA257" t="e">
        <f t="shared" si="43"/>
        <v>#N/A</v>
      </c>
      <c r="AB257">
        <f t="shared" si="44"/>
        <v>1</v>
      </c>
    </row>
    <row r="258" spans="1:28" x14ac:dyDescent="0.25">
      <c r="A258">
        <v>0</v>
      </c>
      <c r="B258">
        <v>0.58099999999999996</v>
      </c>
      <c r="C258">
        <v>84.1</v>
      </c>
      <c r="D258">
        <v>2.1974</v>
      </c>
      <c r="E258">
        <v>2</v>
      </c>
      <c r="F258">
        <v>188</v>
      </c>
      <c r="G258">
        <v>19.100000000000001</v>
      </c>
      <c r="H258">
        <v>377.67</v>
      </c>
      <c r="I258">
        <v>14.27</v>
      </c>
      <c r="J258">
        <v>20.3</v>
      </c>
      <c r="K258">
        <v>0</v>
      </c>
      <c r="L258">
        <f t="shared" si="34"/>
        <v>-0.76523280975668695</v>
      </c>
      <c r="M258">
        <f t="shared" si="35"/>
        <v>0.46522560930472512</v>
      </c>
      <c r="N258">
        <f t="shared" si="36"/>
        <v>0.68248875371112117</v>
      </c>
      <c r="O258">
        <f t="shared" si="37"/>
        <v>-0.38200923013773064</v>
      </c>
      <c r="V258">
        <f t="shared" si="38"/>
        <v>0.31751124628887883</v>
      </c>
      <c r="W258">
        <f t="shared" si="39"/>
        <v>0</v>
      </c>
      <c r="X258">
        <f t="shared" si="40"/>
        <v>1</v>
      </c>
      <c r="Y258">
        <f t="shared" si="41"/>
        <v>0.31751124628887883</v>
      </c>
      <c r="Z258" t="e">
        <f t="shared" si="42"/>
        <v>#N/A</v>
      </c>
      <c r="AA258" t="e">
        <f t="shared" si="43"/>
        <v>#N/A</v>
      </c>
      <c r="AB258">
        <f t="shared" si="44"/>
        <v>2</v>
      </c>
    </row>
    <row r="259" spans="1:28" x14ac:dyDescent="0.25">
      <c r="A259">
        <v>0</v>
      </c>
      <c r="B259">
        <v>0.44500000000000001</v>
      </c>
      <c r="C259">
        <v>76</v>
      </c>
      <c r="D259">
        <v>3.4952000000000001</v>
      </c>
      <c r="E259">
        <v>2</v>
      </c>
      <c r="F259">
        <v>276</v>
      </c>
      <c r="G259">
        <v>18</v>
      </c>
      <c r="H259">
        <v>396.9</v>
      </c>
      <c r="I259">
        <v>4.21</v>
      </c>
      <c r="J259">
        <v>38.700000000000003</v>
      </c>
      <c r="K259">
        <v>0</v>
      </c>
      <c r="L259">
        <f t="shared" ref="L259:L322" si="45">$R$2 + A259*$R$3 + B259*$R$4 + C259*$R$5 + D259*$R$6 + E259*$R$7 + F259*$R$8 + G259*$R$9 + H259*$R$10 + I259*$R$11 + J259*$R$12</f>
        <v>-1.1812895844161666</v>
      </c>
      <c r="M259">
        <f t="shared" ref="M259:M322" si="46">EXP(L259)</f>
        <v>0.30688273212518274</v>
      </c>
      <c r="N259">
        <f t="shared" ref="N259:N322" si="47" xml:space="preserve"> IF(K259=1,M259/(1+M259),1 - (M259/(1+M259)))</f>
        <v>0.76517959524482626</v>
      </c>
      <c r="O259">
        <f t="shared" ref="O259:O322" si="48">LN(N259)</f>
        <v>-0.267644707682681</v>
      </c>
      <c r="V259">
        <f t="shared" ref="V259:V322" si="49" xml:space="preserve"> M259 / (1 + M259)</f>
        <v>0.23482040475517377</v>
      </c>
      <c r="W259">
        <f t="shared" ref="W259:W322" si="50">IF(V259&gt;=0.5,1,0)</f>
        <v>0</v>
      </c>
      <c r="X259">
        <f t="shared" ref="X259:X322" si="51">IF(W259=K259,1,0)</f>
        <v>1</v>
      </c>
      <c r="Y259">
        <f t="shared" ref="Y259:Y322" si="52">IF(X259=1,V259,NA())</f>
        <v>0.23482040475517377</v>
      </c>
      <c r="Z259" t="e">
        <f t="shared" ref="Z259:Z322" si="53">IF(X259=0,V259,NA())</f>
        <v>#N/A</v>
      </c>
      <c r="AA259" t="e">
        <f t="shared" ref="AA259:AA322" si="54">IF(X259=0,IF(W259=1,1,2),NA())</f>
        <v>#N/A</v>
      </c>
      <c r="AB259">
        <f t="shared" ref="AB259:AB322" si="55">IF(X259=1,IF(W259=1,1,2),NA())</f>
        <v>2</v>
      </c>
    </row>
    <row r="260" spans="1:28" x14ac:dyDescent="0.25">
      <c r="A260">
        <v>12.5</v>
      </c>
      <c r="B260">
        <v>0.40899999999999997</v>
      </c>
      <c r="C260">
        <v>36.799999999999997</v>
      </c>
      <c r="D260">
        <v>6.4980000000000002</v>
      </c>
      <c r="E260">
        <v>4</v>
      </c>
      <c r="F260">
        <v>345</v>
      </c>
      <c r="G260">
        <v>18.899999999999999</v>
      </c>
      <c r="H260">
        <v>396.9</v>
      </c>
      <c r="I260">
        <v>13.09</v>
      </c>
      <c r="J260">
        <v>17.399999999999999</v>
      </c>
      <c r="K260">
        <v>0</v>
      </c>
      <c r="L260">
        <f t="shared" si="45"/>
        <v>-3.6506138494973346</v>
      </c>
      <c r="M260">
        <f t="shared" si="46"/>
        <v>2.5975179033291801E-2</v>
      </c>
      <c r="N260">
        <f t="shared" si="47"/>
        <v>0.9746824488894883</v>
      </c>
      <c r="O260">
        <f t="shared" si="48"/>
        <v>-2.5643554480598074E-2</v>
      </c>
      <c r="V260">
        <f t="shared" si="49"/>
        <v>2.5317551110511743E-2</v>
      </c>
      <c r="W260">
        <f t="shared" si="50"/>
        <v>0</v>
      </c>
      <c r="X260">
        <f t="shared" si="51"/>
        <v>1</v>
      </c>
      <c r="Y260">
        <f t="shared" si="52"/>
        <v>2.5317551110511743E-2</v>
      </c>
      <c r="Z260" t="e">
        <f t="shared" si="53"/>
        <v>#N/A</v>
      </c>
      <c r="AA260" t="e">
        <f t="shared" si="54"/>
        <v>#N/A</v>
      </c>
      <c r="AB260">
        <f t="shared" si="55"/>
        <v>2</v>
      </c>
    </row>
    <row r="261" spans="1:28" x14ac:dyDescent="0.25">
      <c r="A261">
        <v>0</v>
      </c>
      <c r="B261">
        <v>0.871</v>
      </c>
      <c r="C261">
        <v>97.8</v>
      </c>
      <c r="D261">
        <v>1.3459000000000001</v>
      </c>
      <c r="E261">
        <v>5</v>
      </c>
      <c r="F261">
        <v>403</v>
      </c>
      <c r="G261">
        <v>14.7</v>
      </c>
      <c r="H261">
        <v>396.9</v>
      </c>
      <c r="I261">
        <v>29.29</v>
      </c>
      <c r="J261">
        <v>11.8</v>
      </c>
      <c r="K261">
        <v>1</v>
      </c>
      <c r="L261">
        <f t="shared" si="45"/>
        <v>1.0409026028308408</v>
      </c>
      <c r="M261">
        <f t="shared" si="46"/>
        <v>2.8317718264546459</v>
      </c>
      <c r="N261">
        <f t="shared" si="47"/>
        <v>0.73902412635951453</v>
      </c>
      <c r="O261">
        <f t="shared" si="48"/>
        <v>-0.30242471126033205</v>
      </c>
      <c r="V261">
        <f t="shared" si="49"/>
        <v>0.73902412635951453</v>
      </c>
      <c r="W261">
        <f t="shared" si="50"/>
        <v>1</v>
      </c>
      <c r="X261">
        <f t="shared" si="51"/>
        <v>1</v>
      </c>
      <c r="Y261">
        <f t="shared" si="52"/>
        <v>0.73902412635951453</v>
      </c>
      <c r="Z261" t="e">
        <f t="shared" si="53"/>
        <v>#N/A</v>
      </c>
      <c r="AA261" t="e">
        <f t="shared" si="54"/>
        <v>#N/A</v>
      </c>
      <c r="AB261">
        <f t="shared" si="55"/>
        <v>1</v>
      </c>
    </row>
    <row r="262" spans="1:28" x14ac:dyDescent="0.25">
      <c r="A262">
        <v>40</v>
      </c>
      <c r="B262">
        <v>0.44700000000000001</v>
      </c>
      <c r="C262">
        <v>27.6</v>
      </c>
      <c r="D262">
        <v>4.8628</v>
      </c>
      <c r="E262">
        <v>4</v>
      </c>
      <c r="F262">
        <v>254</v>
      </c>
      <c r="G262">
        <v>17.600000000000001</v>
      </c>
      <c r="H262">
        <v>393.45</v>
      </c>
      <c r="I262">
        <v>4.16</v>
      </c>
      <c r="J262">
        <v>33.1</v>
      </c>
      <c r="K262">
        <v>0</v>
      </c>
      <c r="L262">
        <f t="shared" si="45"/>
        <v>-4.5441775082387723</v>
      </c>
      <c r="M262">
        <f t="shared" si="46"/>
        <v>1.0628911314033908E-2</v>
      </c>
      <c r="N262">
        <f t="shared" si="47"/>
        <v>0.98948287428249604</v>
      </c>
      <c r="O262">
        <f t="shared" si="48"/>
        <v>-1.0572821534975839E-2</v>
      </c>
      <c r="V262">
        <f t="shared" si="49"/>
        <v>1.0517125717504013E-2</v>
      </c>
      <c r="W262">
        <f t="shared" si="50"/>
        <v>0</v>
      </c>
      <c r="X262">
        <f t="shared" si="51"/>
        <v>1</v>
      </c>
      <c r="Y262">
        <f t="shared" si="52"/>
        <v>1.0517125717504013E-2</v>
      </c>
      <c r="Z262" t="e">
        <f t="shared" si="53"/>
        <v>#N/A</v>
      </c>
      <c r="AA262" t="e">
        <f t="shared" si="54"/>
        <v>#N/A</v>
      </c>
      <c r="AB262">
        <f t="shared" si="55"/>
        <v>2</v>
      </c>
    </row>
    <row r="263" spans="1:28" x14ac:dyDescent="0.25">
      <c r="A263">
        <v>22</v>
      </c>
      <c r="B263">
        <v>0.43099999999999999</v>
      </c>
      <c r="C263">
        <v>13</v>
      </c>
      <c r="D263">
        <v>7.3967000000000001</v>
      </c>
      <c r="E263">
        <v>7</v>
      </c>
      <c r="F263">
        <v>330</v>
      </c>
      <c r="G263">
        <v>19.100000000000001</v>
      </c>
      <c r="H263">
        <v>396.28</v>
      </c>
      <c r="I263">
        <v>5.9</v>
      </c>
      <c r="J263">
        <v>24.4</v>
      </c>
      <c r="K263">
        <v>0</v>
      </c>
      <c r="L263">
        <f t="shared" si="45"/>
        <v>-3.523008521947415</v>
      </c>
      <c r="M263">
        <f t="shared" si="46"/>
        <v>2.9510518438591055E-2</v>
      </c>
      <c r="N263">
        <f t="shared" si="47"/>
        <v>0.97133538909019768</v>
      </c>
      <c r="O263">
        <f t="shared" si="48"/>
        <v>-2.908346446954178E-2</v>
      </c>
      <c r="V263">
        <f t="shared" si="49"/>
        <v>2.8664610909802296E-2</v>
      </c>
      <c r="W263">
        <f t="shared" si="50"/>
        <v>0</v>
      </c>
      <c r="X263">
        <f t="shared" si="51"/>
        <v>1</v>
      </c>
      <c r="Y263">
        <f t="shared" si="52"/>
        <v>2.8664610909802296E-2</v>
      </c>
      <c r="Z263" t="e">
        <f t="shared" si="53"/>
        <v>#N/A</v>
      </c>
      <c r="AA263" t="e">
        <f t="shared" si="54"/>
        <v>#N/A</v>
      </c>
      <c r="AB263">
        <f t="shared" si="55"/>
        <v>2</v>
      </c>
    </row>
    <row r="264" spans="1:28" x14ac:dyDescent="0.25">
      <c r="A264">
        <v>0</v>
      </c>
      <c r="B264">
        <v>0.58499999999999996</v>
      </c>
      <c r="C264">
        <v>42.6</v>
      </c>
      <c r="D264">
        <v>2.3816999999999999</v>
      </c>
      <c r="E264">
        <v>6</v>
      </c>
      <c r="F264">
        <v>391</v>
      </c>
      <c r="G264">
        <v>19.2</v>
      </c>
      <c r="H264">
        <v>396.9</v>
      </c>
      <c r="I264">
        <v>13.59</v>
      </c>
      <c r="J264">
        <v>24.5</v>
      </c>
      <c r="K264">
        <v>1</v>
      </c>
      <c r="L264">
        <f t="shared" si="45"/>
        <v>-0.89756476389178919</v>
      </c>
      <c r="M264">
        <f t="shared" si="46"/>
        <v>0.40756095939095555</v>
      </c>
      <c r="N264">
        <f t="shared" si="47"/>
        <v>0.28955119611111202</v>
      </c>
      <c r="O264">
        <f t="shared" si="48"/>
        <v>-1.239423154387729</v>
      </c>
      <c r="V264">
        <f t="shared" si="49"/>
        <v>0.28955119611111202</v>
      </c>
      <c r="W264">
        <f t="shared" si="50"/>
        <v>0</v>
      </c>
      <c r="X264">
        <f t="shared" si="51"/>
        <v>0</v>
      </c>
      <c r="Y264" t="e">
        <f t="shared" si="52"/>
        <v>#N/A</v>
      </c>
      <c r="Z264">
        <f t="shared" si="53"/>
        <v>0.28955119611111202</v>
      </c>
      <c r="AA264">
        <f t="shared" si="54"/>
        <v>2</v>
      </c>
      <c r="AB264" t="e">
        <f t="shared" si="55"/>
        <v>#N/A</v>
      </c>
    </row>
    <row r="265" spans="1:28" x14ac:dyDescent="0.25">
      <c r="A265">
        <v>0</v>
      </c>
      <c r="B265">
        <v>0.54700000000000004</v>
      </c>
      <c r="C265">
        <v>88.2</v>
      </c>
      <c r="D265">
        <v>2.4630999999999998</v>
      </c>
      <c r="E265">
        <v>6</v>
      </c>
      <c r="F265">
        <v>432</v>
      </c>
      <c r="G265">
        <v>17.8</v>
      </c>
      <c r="H265">
        <v>344.91</v>
      </c>
      <c r="I265">
        <v>15.76</v>
      </c>
      <c r="J265">
        <v>18.3</v>
      </c>
      <c r="K265">
        <v>0</v>
      </c>
      <c r="L265">
        <f t="shared" si="45"/>
        <v>1.3905479554678544</v>
      </c>
      <c r="M265">
        <f t="shared" si="46"/>
        <v>4.0170506148832548</v>
      </c>
      <c r="N265">
        <f t="shared" si="47"/>
        <v>0.19932029328814527</v>
      </c>
      <c r="O265">
        <f t="shared" si="48"/>
        <v>-1.6128422341263811</v>
      </c>
      <c r="V265">
        <f t="shared" si="49"/>
        <v>0.80067970671185473</v>
      </c>
      <c r="W265">
        <f t="shared" si="50"/>
        <v>1</v>
      </c>
      <c r="X265">
        <f t="shared" si="51"/>
        <v>0</v>
      </c>
      <c r="Y265" t="e">
        <f t="shared" si="52"/>
        <v>#N/A</v>
      </c>
      <c r="Z265">
        <f t="shared" si="53"/>
        <v>0.80067970671185473</v>
      </c>
      <c r="AA265">
        <f t="shared" si="54"/>
        <v>1</v>
      </c>
      <c r="AB265" t="e">
        <f t="shared" si="55"/>
        <v>#N/A</v>
      </c>
    </row>
    <row r="266" spans="1:28" x14ac:dyDescent="0.25">
      <c r="A266">
        <v>0</v>
      </c>
      <c r="B266">
        <v>0.871</v>
      </c>
      <c r="C266">
        <v>100</v>
      </c>
      <c r="D266">
        <v>1.4191</v>
      </c>
      <c r="E266">
        <v>5</v>
      </c>
      <c r="F266">
        <v>403</v>
      </c>
      <c r="G266">
        <v>14.7</v>
      </c>
      <c r="H266">
        <v>172.91</v>
      </c>
      <c r="I266">
        <v>27.8</v>
      </c>
      <c r="J266">
        <v>13.8</v>
      </c>
      <c r="K266">
        <v>1</v>
      </c>
      <c r="L266">
        <f t="shared" si="45"/>
        <v>4.7368583945379763</v>
      </c>
      <c r="M266">
        <f t="shared" si="46"/>
        <v>114.07525869096681</v>
      </c>
      <c r="N266">
        <f t="shared" si="47"/>
        <v>0.99131003474269397</v>
      </c>
      <c r="O266">
        <f t="shared" si="48"/>
        <v>-8.7279431833695818E-3</v>
      </c>
      <c r="V266">
        <f t="shared" si="49"/>
        <v>0.99131003474269397</v>
      </c>
      <c r="W266">
        <f t="shared" si="50"/>
        <v>1</v>
      </c>
      <c r="X266">
        <f t="shared" si="51"/>
        <v>1</v>
      </c>
      <c r="Y266">
        <f t="shared" si="52"/>
        <v>0.99131003474269397</v>
      </c>
      <c r="Z266" t="e">
        <f t="shared" si="53"/>
        <v>#N/A</v>
      </c>
      <c r="AA266" t="e">
        <f t="shared" si="54"/>
        <v>#N/A</v>
      </c>
      <c r="AB266">
        <f t="shared" si="55"/>
        <v>1</v>
      </c>
    </row>
    <row r="267" spans="1:28" x14ac:dyDescent="0.25">
      <c r="A267">
        <v>0</v>
      </c>
      <c r="B267">
        <v>0.48899999999999999</v>
      </c>
      <c r="C267">
        <v>86.3</v>
      </c>
      <c r="D267">
        <v>3.4217</v>
      </c>
      <c r="E267">
        <v>2</v>
      </c>
      <c r="F267">
        <v>270</v>
      </c>
      <c r="G267">
        <v>17.8</v>
      </c>
      <c r="H267">
        <v>396.9</v>
      </c>
      <c r="I267">
        <v>5.5</v>
      </c>
      <c r="J267">
        <v>23.6</v>
      </c>
      <c r="K267">
        <v>0</v>
      </c>
      <c r="L267">
        <f t="shared" si="45"/>
        <v>-1.5939258443165536</v>
      </c>
      <c r="M267">
        <f t="shared" si="46"/>
        <v>0.20312660095256777</v>
      </c>
      <c r="N267">
        <f t="shared" si="47"/>
        <v>0.83116772516562798</v>
      </c>
      <c r="O267">
        <f t="shared" si="48"/>
        <v>-0.18492366915500116</v>
      </c>
      <c r="V267">
        <f t="shared" si="49"/>
        <v>0.16883227483437202</v>
      </c>
      <c r="W267">
        <f t="shared" si="50"/>
        <v>0</v>
      </c>
      <c r="X267">
        <f t="shared" si="51"/>
        <v>1</v>
      </c>
      <c r="Y267">
        <f t="shared" si="52"/>
        <v>0.16883227483437202</v>
      </c>
      <c r="Z267" t="e">
        <f t="shared" si="53"/>
        <v>#N/A</v>
      </c>
      <c r="AA267" t="e">
        <f t="shared" si="54"/>
        <v>#N/A</v>
      </c>
      <c r="AB267">
        <f t="shared" si="55"/>
        <v>2</v>
      </c>
    </row>
    <row r="268" spans="1:28" x14ac:dyDescent="0.25">
      <c r="A268">
        <v>0</v>
      </c>
      <c r="B268">
        <v>0.871</v>
      </c>
      <c r="C268">
        <v>97.3</v>
      </c>
      <c r="D268">
        <v>1.6180000000000001</v>
      </c>
      <c r="E268">
        <v>5</v>
      </c>
      <c r="F268">
        <v>403</v>
      </c>
      <c r="G268">
        <v>14.7</v>
      </c>
      <c r="H268">
        <v>372.8</v>
      </c>
      <c r="I268">
        <v>14.1</v>
      </c>
      <c r="J268">
        <v>21.5</v>
      </c>
      <c r="K268">
        <v>1</v>
      </c>
      <c r="L268">
        <f t="shared" si="45"/>
        <v>1.114455640978445</v>
      </c>
      <c r="M268">
        <f t="shared" si="46"/>
        <v>3.0479085709848275</v>
      </c>
      <c r="N268">
        <f t="shared" si="47"/>
        <v>0.75295884715184991</v>
      </c>
      <c r="O268">
        <f t="shared" si="48"/>
        <v>-0.28374470453248363</v>
      </c>
      <c r="V268">
        <f t="shared" si="49"/>
        <v>0.75295884715184991</v>
      </c>
      <c r="W268">
        <f t="shared" si="50"/>
        <v>1</v>
      </c>
      <c r="X268">
        <f t="shared" si="51"/>
        <v>1</v>
      </c>
      <c r="Y268">
        <f t="shared" si="52"/>
        <v>0.75295884715184991</v>
      </c>
      <c r="Z268" t="e">
        <f t="shared" si="53"/>
        <v>#N/A</v>
      </c>
      <c r="AA268" t="e">
        <f t="shared" si="54"/>
        <v>#N/A</v>
      </c>
      <c r="AB268">
        <f t="shared" si="55"/>
        <v>1</v>
      </c>
    </row>
    <row r="269" spans="1:28" x14ac:dyDescent="0.25">
      <c r="A269">
        <v>0</v>
      </c>
      <c r="B269">
        <v>0.871</v>
      </c>
      <c r="C269">
        <v>100</v>
      </c>
      <c r="D269">
        <v>1.4117999999999999</v>
      </c>
      <c r="E269">
        <v>5</v>
      </c>
      <c r="F269">
        <v>403</v>
      </c>
      <c r="G269">
        <v>14.7</v>
      </c>
      <c r="H269">
        <v>396.9</v>
      </c>
      <c r="I269">
        <v>26.42</v>
      </c>
      <c r="J269">
        <v>15.6</v>
      </c>
      <c r="K269">
        <v>1</v>
      </c>
      <c r="L269">
        <f t="shared" si="45"/>
        <v>1.1907882257266518</v>
      </c>
      <c r="M269">
        <f t="shared" si="46"/>
        <v>3.2896731907561603</v>
      </c>
      <c r="N269">
        <f t="shared" si="47"/>
        <v>0.76688200813178375</v>
      </c>
      <c r="O269">
        <f t="shared" si="48"/>
        <v>-0.26542232500056429</v>
      </c>
      <c r="V269">
        <f t="shared" si="49"/>
        <v>0.76688200813178375</v>
      </c>
      <c r="W269">
        <f t="shared" si="50"/>
        <v>1</v>
      </c>
      <c r="X269">
        <f t="shared" si="51"/>
        <v>1</v>
      </c>
      <c r="Y269">
        <f t="shared" si="52"/>
        <v>0.76688200813178375</v>
      </c>
      <c r="Z269" t="e">
        <f t="shared" si="53"/>
        <v>#N/A</v>
      </c>
      <c r="AA269" t="e">
        <f t="shared" si="54"/>
        <v>#N/A</v>
      </c>
      <c r="AB269">
        <f t="shared" si="55"/>
        <v>1</v>
      </c>
    </row>
    <row r="270" spans="1:28" x14ac:dyDescent="0.25">
      <c r="A270">
        <v>0</v>
      </c>
      <c r="B270">
        <v>0.77</v>
      </c>
      <c r="C270">
        <v>88</v>
      </c>
      <c r="D270">
        <v>2.5182000000000002</v>
      </c>
      <c r="E270">
        <v>24</v>
      </c>
      <c r="F270">
        <v>666</v>
      </c>
      <c r="G270">
        <v>20.2</v>
      </c>
      <c r="H270">
        <v>374.56</v>
      </c>
      <c r="I270">
        <v>7.79</v>
      </c>
      <c r="J270">
        <v>25</v>
      </c>
      <c r="K270">
        <v>1</v>
      </c>
      <c r="L270">
        <f t="shared" si="45"/>
        <v>9.8461970427089067</v>
      </c>
      <c r="M270">
        <f t="shared" si="46"/>
        <v>18886.393907254787</v>
      </c>
      <c r="N270">
        <f t="shared" si="47"/>
        <v>0.99994705463311084</v>
      </c>
      <c r="O270">
        <f t="shared" si="48"/>
        <v>-5.2946768544568471E-5</v>
      </c>
      <c r="V270">
        <f t="shared" si="49"/>
        <v>0.99994705463311084</v>
      </c>
      <c r="W270">
        <f t="shared" si="50"/>
        <v>1</v>
      </c>
      <c r="X270">
        <f t="shared" si="51"/>
        <v>1</v>
      </c>
      <c r="Y270">
        <f t="shared" si="52"/>
        <v>0.99994705463311084</v>
      </c>
      <c r="Z270" t="e">
        <f t="shared" si="53"/>
        <v>#N/A</v>
      </c>
      <c r="AA270" t="e">
        <f t="shared" si="54"/>
        <v>#N/A</v>
      </c>
      <c r="AB270">
        <f t="shared" si="55"/>
        <v>1</v>
      </c>
    </row>
    <row r="271" spans="1:28" x14ac:dyDescent="0.25">
      <c r="A271">
        <v>0</v>
      </c>
      <c r="B271">
        <v>0.57299999999999995</v>
      </c>
      <c r="C271">
        <v>80.8</v>
      </c>
      <c r="D271">
        <v>2.5049999999999999</v>
      </c>
      <c r="E271">
        <v>1</v>
      </c>
      <c r="F271">
        <v>273</v>
      </c>
      <c r="G271">
        <v>21</v>
      </c>
      <c r="H271">
        <v>396.9</v>
      </c>
      <c r="I271">
        <v>7.88</v>
      </c>
      <c r="J271">
        <v>11.9</v>
      </c>
      <c r="K271">
        <v>0</v>
      </c>
      <c r="L271">
        <f t="shared" si="45"/>
        <v>-2.9075808778508749</v>
      </c>
      <c r="M271">
        <f t="shared" si="46"/>
        <v>5.4607672842645075E-2</v>
      </c>
      <c r="N271">
        <f t="shared" si="47"/>
        <v>0.94821991699012331</v>
      </c>
      <c r="O271">
        <f t="shared" si="48"/>
        <v>-5.3168823682915194E-2</v>
      </c>
      <c r="V271">
        <f t="shared" si="49"/>
        <v>5.1780083009876722E-2</v>
      </c>
      <c r="W271">
        <f t="shared" si="50"/>
        <v>0</v>
      </c>
      <c r="X271">
        <f t="shared" si="51"/>
        <v>1</v>
      </c>
      <c r="Y271">
        <f t="shared" si="52"/>
        <v>5.1780083009876722E-2</v>
      </c>
      <c r="Z271" t="e">
        <f t="shared" si="53"/>
        <v>#N/A</v>
      </c>
      <c r="AA271" t="e">
        <f t="shared" si="54"/>
        <v>#N/A</v>
      </c>
      <c r="AB271">
        <f t="shared" si="55"/>
        <v>2</v>
      </c>
    </row>
    <row r="272" spans="1:28" x14ac:dyDescent="0.25">
      <c r="A272">
        <v>0</v>
      </c>
      <c r="B272">
        <v>0.71299999999999997</v>
      </c>
      <c r="C272">
        <v>98.3</v>
      </c>
      <c r="D272">
        <v>2.1850000000000001</v>
      </c>
      <c r="E272">
        <v>24</v>
      </c>
      <c r="F272">
        <v>666</v>
      </c>
      <c r="G272">
        <v>20.2</v>
      </c>
      <c r="H272">
        <v>304.20999999999998</v>
      </c>
      <c r="I272">
        <v>19.309999999999999</v>
      </c>
      <c r="J272">
        <v>13</v>
      </c>
      <c r="K272">
        <v>1</v>
      </c>
      <c r="L272">
        <f t="shared" si="45"/>
        <v>11.326855020746761</v>
      </c>
      <c r="M272">
        <f t="shared" si="46"/>
        <v>83021.510906329029</v>
      </c>
      <c r="N272">
        <f t="shared" si="47"/>
        <v>0.9999879550740024</v>
      </c>
      <c r="O272">
        <f t="shared" si="48"/>
        <v>-1.2044998538304407E-5</v>
      </c>
      <c r="V272">
        <f t="shared" si="49"/>
        <v>0.9999879550740024</v>
      </c>
      <c r="W272">
        <f t="shared" si="50"/>
        <v>1</v>
      </c>
      <c r="X272">
        <f t="shared" si="51"/>
        <v>1</v>
      </c>
      <c r="Y272">
        <f t="shared" si="52"/>
        <v>0.9999879550740024</v>
      </c>
      <c r="Z272" t="e">
        <f t="shared" si="53"/>
        <v>#N/A</v>
      </c>
      <c r="AA272" t="e">
        <f t="shared" si="54"/>
        <v>#N/A</v>
      </c>
      <c r="AB272">
        <f t="shared" si="55"/>
        <v>1</v>
      </c>
    </row>
    <row r="273" spans="1:28" x14ac:dyDescent="0.25">
      <c r="A273">
        <v>0</v>
      </c>
      <c r="B273">
        <v>0.65900000000000003</v>
      </c>
      <c r="C273">
        <v>100</v>
      </c>
      <c r="D273">
        <v>1.1780999999999999</v>
      </c>
      <c r="E273">
        <v>24</v>
      </c>
      <c r="F273">
        <v>666</v>
      </c>
      <c r="G273">
        <v>20.2</v>
      </c>
      <c r="H273">
        <v>370.22</v>
      </c>
      <c r="I273">
        <v>23.34</v>
      </c>
      <c r="J273">
        <v>11.9</v>
      </c>
      <c r="K273">
        <v>1</v>
      </c>
      <c r="L273">
        <f t="shared" si="45"/>
        <v>10.605224365417808</v>
      </c>
      <c r="M273">
        <f t="shared" si="46"/>
        <v>40345.065162682302</v>
      </c>
      <c r="N273">
        <f t="shared" si="47"/>
        <v>0.99997521443551018</v>
      </c>
      <c r="O273">
        <f t="shared" si="48"/>
        <v>-2.4785871656994485E-5</v>
      </c>
      <c r="V273">
        <f t="shared" si="49"/>
        <v>0.99997521443551018</v>
      </c>
      <c r="W273">
        <f t="shared" si="50"/>
        <v>1</v>
      </c>
      <c r="X273">
        <f t="shared" si="51"/>
        <v>1</v>
      </c>
      <c r="Y273">
        <f t="shared" si="52"/>
        <v>0.99997521443551018</v>
      </c>
      <c r="Z273" t="e">
        <f t="shared" si="53"/>
        <v>#N/A</v>
      </c>
      <c r="AA273" t="e">
        <f t="shared" si="54"/>
        <v>#N/A</v>
      </c>
      <c r="AB273">
        <f t="shared" si="55"/>
        <v>1</v>
      </c>
    </row>
    <row r="274" spans="1:28" x14ac:dyDescent="0.25">
      <c r="A274">
        <v>0</v>
      </c>
      <c r="B274">
        <v>0.624</v>
      </c>
      <c r="C274">
        <v>95.4</v>
      </c>
      <c r="D274">
        <v>2.4699</v>
      </c>
      <c r="E274">
        <v>4</v>
      </c>
      <c r="F274">
        <v>437</v>
      </c>
      <c r="G274">
        <v>21.2</v>
      </c>
      <c r="H274">
        <v>388.69</v>
      </c>
      <c r="I274">
        <v>15.03</v>
      </c>
      <c r="J274">
        <v>18.399999999999999</v>
      </c>
      <c r="K274">
        <v>1</v>
      </c>
      <c r="L274">
        <f t="shared" si="45"/>
        <v>-0.22248893768233047</v>
      </c>
      <c r="M274">
        <f t="shared" si="46"/>
        <v>0.80052386235051431</v>
      </c>
      <c r="N274">
        <f t="shared" si="47"/>
        <v>0.44460608331258739</v>
      </c>
      <c r="O274">
        <f t="shared" si="48"/>
        <v>-0.8105665948812586</v>
      </c>
      <c r="V274">
        <f t="shared" si="49"/>
        <v>0.44460608331258739</v>
      </c>
      <c r="W274">
        <f t="shared" si="50"/>
        <v>0</v>
      </c>
      <c r="X274">
        <f t="shared" si="51"/>
        <v>0</v>
      </c>
      <c r="Y274" t="e">
        <f t="shared" si="52"/>
        <v>#N/A</v>
      </c>
      <c r="Z274">
        <f t="shared" si="53"/>
        <v>0.44460608331258739</v>
      </c>
      <c r="AA274">
        <f t="shared" si="54"/>
        <v>2</v>
      </c>
      <c r="AB274" t="e">
        <f t="shared" si="55"/>
        <v>#N/A</v>
      </c>
    </row>
    <row r="275" spans="1:28" x14ac:dyDescent="0.25">
      <c r="A275">
        <v>0</v>
      </c>
      <c r="B275">
        <v>0.51</v>
      </c>
      <c r="C275">
        <v>33.1</v>
      </c>
      <c r="D275">
        <v>3.1322999999999999</v>
      </c>
      <c r="E275">
        <v>5</v>
      </c>
      <c r="F275">
        <v>296</v>
      </c>
      <c r="G275">
        <v>16.600000000000001</v>
      </c>
      <c r="H275">
        <v>390.96</v>
      </c>
      <c r="I275">
        <v>5.33</v>
      </c>
      <c r="J275">
        <v>29.4</v>
      </c>
      <c r="K275">
        <v>0</v>
      </c>
      <c r="L275">
        <f t="shared" si="45"/>
        <v>-1.6529131321550055</v>
      </c>
      <c r="M275">
        <f t="shared" si="46"/>
        <v>0.19149125596616717</v>
      </c>
      <c r="N275">
        <f t="shared" si="47"/>
        <v>0.83928437996727978</v>
      </c>
      <c r="O275">
        <f t="shared" si="48"/>
        <v>-0.17520567885257426</v>
      </c>
      <c r="V275">
        <f t="shared" si="49"/>
        <v>0.16071562003272027</v>
      </c>
      <c r="W275">
        <f t="shared" si="50"/>
        <v>0</v>
      </c>
      <c r="X275">
        <f t="shared" si="51"/>
        <v>1</v>
      </c>
      <c r="Y275">
        <f t="shared" si="52"/>
        <v>0.16071562003272027</v>
      </c>
      <c r="Z275" t="e">
        <f t="shared" si="53"/>
        <v>#N/A</v>
      </c>
      <c r="AA275" t="e">
        <f t="shared" si="54"/>
        <v>#N/A</v>
      </c>
      <c r="AB275">
        <f t="shared" si="55"/>
        <v>2</v>
      </c>
    </row>
    <row r="276" spans="1:28" x14ac:dyDescent="0.25">
      <c r="A276">
        <v>0</v>
      </c>
      <c r="B276">
        <v>0.58099999999999996</v>
      </c>
      <c r="C276">
        <v>88.4</v>
      </c>
      <c r="D276">
        <v>1.9928999999999999</v>
      </c>
      <c r="E276">
        <v>2</v>
      </c>
      <c r="F276">
        <v>188</v>
      </c>
      <c r="G276">
        <v>19.100000000000001</v>
      </c>
      <c r="H276">
        <v>385.02</v>
      </c>
      <c r="I276">
        <v>14.81</v>
      </c>
      <c r="J276">
        <v>21.4</v>
      </c>
      <c r="K276">
        <v>0</v>
      </c>
      <c r="L276">
        <f t="shared" si="45"/>
        <v>-0.59394584753766755</v>
      </c>
      <c r="M276">
        <f t="shared" si="46"/>
        <v>0.55214430347096244</v>
      </c>
      <c r="N276">
        <f t="shared" si="47"/>
        <v>0.64426999330137225</v>
      </c>
      <c r="O276">
        <f t="shared" si="48"/>
        <v>-0.43963739647931244</v>
      </c>
      <c r="V276">
        <f t="shared" si="49"/>
        <v>0.35573000669862781</v>
      </c>
      <c r="W276">
        <f t="shared" si="50"/>
        <v>0</v>
      </c>
      <c r="X276">
        <f t="shared" si="51"/>
        <v>1</v>
      </c>
      <c r="Y276">
        <f t="shared" si="52"/>
        <v>0.35573000669862781</v>
      </c>
      <c r="Z276" t="e">
        <f t="shared" si="53"/>
        <v>#N/A</v>
      </c>
      <c r="AA276" t="e">
        <f t="shared" si="54"/>
        <v>#N/A</v>
      </c>
      <c r="AB276">
        <f t="shared" si="55"/>
        <v>2</v>
      </c>
    </row>
    <row r="277" spans="1:28" x14ac:dyDescent="0.25">
      <c r="A277">
        <v>0</v>
      </c>
      <c r="B277">
        <v>0.71299999999999997</v>
      </c>
      <c r="C277">
        <v>89.9</v>
      </c>
      <c r="D277">
        <v>2.8016000000000001</v>
      </c>
      <c r="E277">
        <v>24</v>
      </c>
      <c r="F277">
        <v>666</v>
      </c>
      <c r="G277">
        <v>20.2</v>
      </c>
      <c r="H277">
        <v>393.82</v>
      </c>
      <c r="I277">
        <v>10.29</v>
      </c>
      <c r="J277">
        <v>20.2</v>
      </c>
      <c r="K277">
        <v>1</v>
      </c>
      <c r="L277">
        <f t="shared" si="45"/>
        <v>9.4297637647644272</v>
      </c>
      <c r="M277">
        <f t="shared" si="46"/>
        <v>12453.584408635421</v>
      </c>
      <c r="N277">
        <f t="shared" si="47"/>
        <v>0.9999197082803255</v>
      </c>
      <c r="O277">
        <f t="shared" si="48"/>
        <v>-8.0294943227171797E-5</v>
      </c>
      <c r="V277">
        <f t="shared" si="49"/>
        <v>0.9999197082803255</v>
      </c>
      <c r="W277">
        <f t="shared" si="50"/>
        <v>1</v>
      </c>
      <c r="X277">
        <f t="shared" si="51"/>
        <v>1</v>
      </c>
      <c r="Y277">
        <f t="shared" si="52"/>
        <v>0.9999197082803255</v>
      </c>
      <c r="Z277" t="e">
        <f t="shared" si="53"/>
        <v>#N/A</v>
      </c>
      <c r="AA277" t="e">
        <f t="shared" si="54"/>
        <v>#N/A</v>
      </c>
      <c r="AB277">
        <f t="shared" si="55"/>
        <v>1</v>
      </c>
    </row>
    <row r="278" spans="1:28" x14ac:dyDescent="0.25">
      <c r="A278">
        <v>0</v>
      </c>
      <c r="B278">
        <v>0.71299999999999997</v>
      </c>
      <c r="C278">
        <v>87.9</v>
      </c>
      <c r="D278">
        <v>2.5806</v>
      </c>
      <c r="E278">
        <v>24</v>
      </c>
      <c r="F278">
        <v>666</v>
      </c>
      <c r="G278">
        <v>20.2</v>
      </c>
      <c r="H278">
        <v>10.48</v>
      </c>
      <c r="I278">
        <v>19.010000000000002</v>
      </c>
      <c r="J278">
        <v>12.7</v>
      </c>
      <c r="K278">
        <v>1</v>
      </c>
      <c r="L278">
        <f t="shared" si="45"/>
        <v>15.532814854016744</v>
      </c>
      <c r="M278">
        <f t="shared" si="46"/>
        <v>5569494.5015102867</v>
      </c>
      <c r="N278">
        <f t="shared" si="47"/>
        <v>0.99999982045052382</v>
      </c>
      <c r="O278">
        <f t="shared" si="48"/>
        <v>-1.795494922948312E-7</v>
      </c>
      <c r="V278">
        <f t="shared" si="49"/>
        <v>0.99999982045052382</v>
      </c>
      <c r="W278">
        <f t="shared" si="50"/>
        <v>1</v>
      </c>
      <c r="X278">
        <f t="shared" si="51"/>
        <v>1</v>
      </c>
      <c r="Y278">
        <f t="shared" si="52"/>
        <v>0.99999982045052382</v>
      </c>
      <c r="Z278" t="e">
        <f t="shared" si="53"/>
        <v>#N/A</v>
      </c>
      <c r="AA278" t="e">
        <f t="shared" si="54"/>
        <v>#N/A</v>
      </c>
      <c r="AB278">
        <f t="shared" si="55"/>
        <v>1</v>
      </c>
    </row>
    <row r="279" spans="1:28" x14ac:dyDescent="0.25">
      <c r="A279">
        <v>0</v>
      </c>
      <c r="B279">
        <v>0.53800000000000003</v>
      </c>
      <c r="C279">
        <v>90.3</v>
      </c>
      <c r="D279">
        <v>4.6820000000000004</v>
      </c>
      <c r="E279">
        <v>4</v>
      </c>
      <c r="F279">
        <v>307</v>
      </c>
      <c r="G279">
        <v>21</v>
      </c>
      <c r="H279">
        <v>376.88</v>
      </c>
      <c r="I279">
        <v>14.81</v>
      </c>
      <c r="J279">
        <v>16.600000000000001</v>
      </c>
      <c r="K279">
        <v>1</v>
      </c>
      <c r="L279">
        <f t="shared" si="45"/>
        <v>-0.25265613944803822</v>
      </c>
      <c r="M279">
        <f t="shared" si="46"/>
        <v>0.77673492440823633</v>
      </c>
      <c r="N279">
        <f t="shared" si="47"/>
        <v>0.4371698410031184</v>
      </c>
      <c r="O279">
        <f t="shared" si="48"/>
        <v>-0.8274335072111938</v>
      </c>
      <c r="V279">
        <f t="shared" si="49"/>
        <v>0.4371698410031184</v>
      </c>
      <c r="W279">
        <f t="shared" si="50"/>
        <v>0</v>
      </c>
      <c r="X279">
        <f t="shared" si="51"/>
        <v>0</v>
      </c>
      <c r="Y279" t="e">
        <f t="shared" si="52"/>
        <v>#N/A</v>
      </c>
      <c r="Z279">
        <f t="shared" si="53"/>
        <v>0.4371698410031184</v>
      </c>
      <c r="AA279">
        <f t="shared" si="54"/>
        <v>2</v>
      </c>
      <c r="AB279" t="e">
        <f t="shared" si="55"/>
        <v>#N/A</v>
      </c>
    </row>
    <row r="280" spans="1:28" x14ac:dyDescent="0.25">
      <c r="A280">
        <v>0</v>
      </c>
      <c r="B280">
        <v>0.67900000000000005</v>
      </c>
      <c r="C280">
        <v>78.7</v>
      </c>
      <c r="D280">
        <v>1.8629</v>
      </c>
      <c r="E280">
        <v>24</v>
      </c>
      <c r="F280">
        <v>666</v>
      </c>
      <c r="G280">
        <v>20.2</v>
      </c>
      <c r="H280">
        <v>18.82</v>
      </c>
      <c r="I280">
        <v>14.52</v>
      </c>
      <c r="J280">
        <v>10.9</v>
      </c>
      <c r="K280">
        <v>1</v>
      </c>
      <c r="L280">
        <f t="shared" si="45"/>
        <v>14.751058902833439</v>
      </c>
      <c r="M280">
        <f t="shared" si="46"/>
        <v>2548610.5921899718</v>
      </c>
      <c r="N280">
        <f t="shared" si="47"/>
        <v>0.99999960762950191</v>
      </c>
      <c r="O280">
        <f t="shared" si="48"/>
        <v>-3.9237057506969994E-7</v>
      </c>
      <c r="V280">
        <f t="shared" si="49"/>
        <v>0.99999960762950191</v>
      </c>
      <c r="W280">
        <f t="shared" si="50"/>
        <v>1</v>
      </c>
      <c r="X280">
        <f t="shared" si="51"/>
        <v>1</v>
      </c>
      <c r="Y280">
        <f t="shared" si="52"/>
        <v>0.99999960762950191</v>
      </c>
      <c r="Z280" t="e">
        <f t="shared" si="53"/>
        <v>#N/A</v>
      </c>
      <c r="AA280" t="e">
        <f t="shared" si="54"/>
        <v>#N/A</v>
      </c>
      <c r="AB280">
        <f t="shared" si="55"/>
        <v>1</v>
      </c>
    </row>
    <row r="281" spans="1:28" x14ac:dyDescent="0.25">
      <c r="A281">
        <v>22</v>
      </c>
      <c r="B281">
        <v>0.43099999999999999</v>
      </c>
      <c r="C281">
        <v>34.9</v>
      </c>
      <c r="D281">
        <v>8.0555000000000003</v>
      </c>
      <c r="E281">
        <v>7</v>
      </c>
      <c r="F281">
        <v>330</v>
      </c>
      <c r="G281">
        <v>19.100000000000001</v>
      </c>
      <c r="H281">
        <v>390.18</v>
      </c>
      <c r="I281">
        <v>9.16</v>
      </c>
      <c r="J281">
        <v>24.3</v>
      </c>
      <c r="K281">
        <v>1</v>
      </c>
      <c r="L281">
        <f t="shared" si="45"/>
        <v>-2.4559153096460968</v>
      </c>
      <c r="M281">
        <f t="shared" si="46"/>
        <v>8.5784639986901778E-2</v>
      </c>
      <c r="N281">
        <f t="shared" si="47"/>
        <v>7.9007048753182429E-2</v>
      </c>
      <c r="O281">
        <f t="shared" si="48"/>
        <v>-2.5382182057715763</v>
      </c>
      <c r="V281">
        <f t="shared" si="49"/>
        <v>7.9007048753182429E-2</v>
      </c>
      <c r="W281">
        <f t="shared" si="50"/>
        <v>0</v>
      </c>
      <c r="X281">
        <f t="shared" si="51"/>
        <v>0</v>
      </c>
      <c r="Y281" t="e">
        <f t="shared" si="52"/>
        <v>#N/A</v>
      </c>
      <c r="Z281">
        <f t="shared" si="53"/>
        <v>7.9007048753182429E-2</v>
      </c>
      <c r="AA281">
        <f t="shared" si="54"/>
        <v>2</v>
      </c>
      <c r="AB281" t="e">
        <f t="shared" si="55"/>
        <v>#N/A</v>
      </c>
    </row>
    <row r="282" spans="1:28" x14ac:dyDescent="0.25">
      <c r="A282">
        <v>60</v>
      </c>
      <c r="B282">
        <v>0.41099999999999998</v>
      </c>
      <c r="C282">
        <v>35.9</v>
      </c>
      <c r="D282">
        <v>10.7103</v>
      </c>
      <c r="E282">
        <v>4</v>
      </c>
      <c r="F282">
        <v>411</v>
      </c>
      <c r="G282">
        <v>18.3</v>
      </c>
      <c r="H282">
        <v>370.78</v>
      </c>
      <c r="I282">
        <v>5.49</v>
      </c>
      <c r="J282">
        <v>24.1</v>
      </c>
      <c r="K282">
        <v>0</v>
      </c>
      <c r="L282">
        <f t="shared" si="45"/>
        <v>-6.45920419202593</v>
      </c>
      <c r="M282">
        <f t="shared" si="46"/>
        <v>1.5660414829304012E-3</v>
      </c>
      <c r="N282">
        <f t="shared" si="47"/>
        <v>0.99843640716830639</v>
      </c>
      <c r="O282">
        <f t="shared" si="48"/>
        <v>-1.564816518697096E-3</v>
      </c>
      <c r="V282">
        <f t="shared" si="49"/>
        <v>1.5635928316935564E-3</v>
      </c>
      <c r="W282">
        <f t="shared" si="50"/>
        <v>0</v>
      </c>
      <c r="X282">
        <f t="shared" si="51"/>
        <v>1</v>
      </c>
      <c r="Y282">
        <f t="shared" si="52"/>
        <v>1.5635928316935564E-3</v>
      </c>
      <c r="Z282" t="e">
        <f t="shared" si="53"/>
        <v>#N/A</v>
      </c>
      <c r="AA282" t="e">
        <f t="shared" si="54"/>
        <v>#N/A</v>
      </c>
      <c r="AB282">
        <f t="shared" si="55"/>
        <v>2</v>
      </c>
    </row>
    <row r="283" spans="1:28" x14ac:dyDescent="0.25">
      <c r="A283">
        <v>12.5</v>
      </c>
      <c r="B283">
        <v>0.52400000000000002</v>
      </c>
      <c r="C283">
        <v>39</v>
      </c>
      <c r="D283">
        <v>5.4508999999999999</v>
      </c>
      <c r="E283">
        <v>5</v>
      </c>
      <c r="F283">
        <v>311</v>
      </c>
      <c r="G283">
        <v>15.2</v>
      </c>
      <c r="H283">
        <v>390.5</v>
      </c>
      <c r="I283">
        <v>15.71</v>
      </c>
      <c r="J283">
        <v>21.7</v>
      </c>
      <c r="K283">
        <v>0</v>
      </c>
      <c r="L283">
        <f t="shared" si="45"/>
        <v>-2.2277680656404106</v>
      </c>
      <c r="M283">
        <f t="shared" si="46"/>
        <v>0.1077686945611205</v>
      </c>
      <c r="N283">
        <f t="shared" si="47"/>
        <v>0.9027155261831834</v>
      </c>
      <c r="O283">
        <f t="shared" si="48"/>
        <v>-0.10234780711043952</v>
      </c>
      <c r="V283">
        <f t="shared" si="49"/>
        <v>9.7284473816816652E-2</v>
      </c>
      <c r="W283">
        <f t="shared" si="50"/>
        <v>0</v>
      </c>
      <c r="X283">
        <f t="shared" si="51"/>
        <v>1</v>
      </c>
      <c r="Y283">
        <f t="shared" si="52"/>
        <v>9.7284473816816652E-2</v>
      </c>
      <c r="Z283" t="e">
        <f t="shared" si="53"/>
        <v>#N/A</v>
      </c>
      <c r="AA283" t="e">
        <f t="shared" si="54"/>
        <v>#N/A</v>
      </c>
      <c r="AB283">
        <f t="shared" si="55"/>
        <v>2</v>
      </c>
    </row>
    <row r="284" spans="1:28" x14ac:dyDescent="0.25">
      <c r="A284">
        <v>0</v>
      </c>
      <c r="B284">
        <v>0.624</v>
      </c>
      <c r="C284">
        <v>97.7</v>
      </c>
      <c r="D284">
        <v>2.2709999999999999</v>
      </c>
      <c r="E284">
        <v>4</v>
      </c>
      <c r="F284">
        <v>437</v>
      </c>
      <c r="G284">
        <v>21.2</v>
      </c>
      <c r="H284">
        <v>396.9</v>
      </c>
      <c r="I284">
        <v>12.26</v>
      </c>
      <c r="J284">
        <v>19.600000000000001</v>
      </c>
      <c r="K284">
        <v>1</v>
      </c>
      <c r="L284">
        <f t="shared" si="45"/>
        <v>-0.32430393310136663</v>
      </c>
      <c r="M284">
        <f t="shared" si="46"/>
        <v>0.72303045609246763</v>
      </c>
      <c r="N284">
        <f t="shared" si="47"/>
        <v>0.41962720597067943</v>
      </c>
      <c r="O284">
        <f t="shared" si="48"/>
        <v>-0.86838856669086018</v>
      </c>
      <c r="V284">
        <f t="shared" si="49"/>
        <v>0.41962720597067943</v>
      </c>
      <c r="W284">
        <f t="shared" si="50"/>
        <v>0</v>
      </c>
      <c r="X284">
        <f t="shared" si="51"/>
        <v>0</v>
      </c>
      <c r="Y284" t="e">
        <f t="shared" si="52"/>
        <v>#N/A</v>
      </c>
      <c r="Z284">
        <f t="shared" si="53"/>
        <v>0.41962720597067943</v>
      </c>
      <c r="AA284">
        <f t="shared" si="54"/>
        <v>2</v>
      </c>
      <c r="AB284" t="e">
        <f t="shared" si="55"/>
        <v>#N/A</v>
      </c>
    </row>
    <row r="285" spans="1:28" x14ac:dyDescent="0.25">
      <c r="A285">
        <v>0</v>
      </c>
      <c r="B285">
        <v>0.71299999999999997</v>
      </c>
      <c r="C285">
        <v>83.7</v>
      </c>
      <c r="D285">
        <v>2.7831000000000001</v>
      </c>
      <c r="E285">
        <v>24</v>
      </c>
      <c r="F285">
        <v>666</v>
      </c>
      <c r="G285">
        <v>20.2</v>
      </c>
      <c r="H285">
        <v>272.20999999999998</v>
      </c>
      <c r="I285">
        <v>16.23</v>
      </c>
      <c r="J285">
        <v>14.9</v>
      </c>
      <c r="K285">
        <v>1</v>
      </c>
      <c r="L285">
        <f t="shared" si="45"/>
        <v>11.141437287613053</v>
      </c>
      <c r="M285">
        <f t="shared" si="46"/>
        <v>68970.715994233222</v>
      </c>
      <c r="N285">
        <f t="shared" si="47"/>
        <v>0.99998550130317065</v>
      </c>
      <c r="O285">
        <f t="shared" si="48"/>
        <v>-1.4498801936466723E-5</v>
      </c>
      <c r="V285">
        <f t="shared" si="49"/>
        <v>0.99998550130317065</v>
      </c>
      <c r="W285">
        <f t="shared" si="50"/>
        <v>1</v>
      </c>
      <c r="X285">
        <f t="shared" si="51"/>
        <v>1</v>
      </c>
      <c r="Y285">
        <f t="shared" si="52"/>
        <v>0.99998550130317065</v>
      </c>
      <c r="Z285" t="e">
        <f t="shared" si="53"/>
        <v>#N/A</v>
      </c>
      <c r="AA285" t="e">
        <f t="shared" si="54"/>
        <v>#N/A</v>
      </c>
      <c r="AB285">
        <f t="shared" si="55"/>
        <v>1</v>
      </c>
    </row>
    <row r="286" spans="1:28" x14ac:dyDescent="0.25">
      <c r="A286">
        <v>0</v>
      </c>
      <c r="B286">
        <v>0.41299999999999998</v>
      </c>
      <c r="C286">
        <v>7.8</v>
      </c>
      <c r="D286">
        <v>5.2873000000000001</v>
      </c>
      <c r="E286">
        <v>4</v>
      </c>
      <c r="F286">
        <v>305</v>
      </c>
      <c r="G286">
        <v>19.2</v>
      </c>
      <c r="H286">
        <v>390.91</v>
      </c>
      <c r="I286">
        <v>5.52</v>
      </c>
      <c r="J286">
        <v>22.8</v>
      </c>
      <c r="K286">
        <v>0</v>
      </c>
      <c r="L286">
        <f t="shared" si="45"/>
        <v>-3.8928910431611898</v>
      </c>
      <c r="M286">
        <f t="shared" si="46"/>
        <v>2.0386323020252502E-2</v>
      </c>
      <c r="N286">
        <f t="shared" si="47"/>
        <v>0.98002097582030423</v>
      </c>
      <c r="O286">
        <f t="shared" si="48"/>
        <v>-2.0181303648309987E-2</v>
      </c>
      <c r="V286">
        <f t="shared" si="49"/>
        <v>1.9979024179695788E-2</v>
      </c>
      <c r="W286">
        <f t="shared" si="50"/>
        <v>0</v>
      </c>
      <c r="X286">
        <f t="shared" si="51"/>
        <v>1</v>
      </c>
      <c r="Y286">
        <f t="shared" si="52"/>
        <v>1.9979024179695788E-2</v>
      </c>
      <c r="Z286" t="e">
        <f t="shared" si="53"/>
        <v>#N/A</v>
      </c>
      <c r="AA286" t="e">
        <f t="shared" si="54"/>
        <v>#N/A</v>
      </c>
      <c r="AB286">
        <f t="shared" si="55"/>
        <v>2</v>
      </c>
    </row>
    <row r="287" spans="1:28" x14ac:dyDescent="0.25">
      <c r="A287">
        <v>0</v>
      </c>
      <c r="B287">
        <v>0.59699999999999998</v>
      </c>
      <c r="C287">
        <v>100</v>
      </c>
      <c r="D287">
        <v>1.413</v>
      </c>
      <c r="E287">
        <v>24</v>
      </c>
      <c r="F287">
        <v>666</v>
      </c>
      <c r="G287">
        <v>20.2</v>
      </c>
      <c r="H287">
        <v>2.6</v>
      </c>
      <c r="I287">
        <v>10.11</v>
      </c>
      <c r="J287">
        <v>15</v>
      </c>
      <c r="K287">
        <v>1</v>
      </c>
      <c r="L287">
        <f t="shared" si="45"/>
        <v>15.89795083606969</v>
      </c>
      <c r="M287">
        <f t="shared" si="46"/>
        <v>8024025.8970667394</v>
      </c>
      <c r="N287">
        <f t="shared" si="47"/>
        <v>0.99999987537429613</v>
      </c>
      <c r="O287">
        <f t="shared" si="48"/>
        <v>-1.2462571163362589E-7</v>
      </c>
      <c r="V287">
        <f t="shared" si="49"/>
        <v>0.99999987537429613</v>
      </c>
      <c r="W287">
        <f t="shared" si="50"/>
        <v>1</v>
      </c>
      <c r="X287">
        <f t="shared" si="51"/>
        <v>1</v>
      </c>
      <c r="Y287">
        <f t="shared" si="52"/>
        <v>0.99999987537429613</v>
      </c>
      <c r="Z287" t="e">
        <f t="shared" si="53"/>
        <v>#N/A</v>
      </c>
      <c r="AA287" t="e">
        <f t="shared" si="54"/>
        <v>#N/A</v>
      </c>
      <c r="AB287">
        <f t="shared" si="55"/>
        <v>1</v>
      </c>
    </row>
    <row r="288" spans="1:28" x14ac:dyDescent="0.25">
      <c r="A288">
        <v>0</v>
      </c>
      <c r="B288">
        <v>0.54400000000000004</v>
      </c>
      <c r="C288">
        <v>82.8</v>
      </c>
      <c r="D288">
        <v>3.2627999999999999</v>
      </c>
      <c r="E288">
        <v>4</v>
      </c>
      <c r="F288">
        <v>304</v>
      </c>
      <c r="G288">
        <v>18.399999999999999</v>
      </c>
      <c r="H288">
        <v>393.39</v>
      </c>
      <c r="I288">
        <v>7.9</v>
      </c>
      <c r="J288">
        <v>21.6</v>
      </c>
      <c r="K288">
        <v>1</v>
      </c>
      <c r="L288">
        <f t="shared" si="45"/>
        <v>-0.67552145156461707</v>
      </c>
      <c r="M288">
        <f t="shared" si="46"/>
        <v>0.50889098940616062</v>
      </c>
      <c r="N288">
        <f t="shared" si="47"/>
        <v>0.33726160006193678</v>
      </c>
      <c r="O288">
        <f t="shared" si="48"/>
        <v>-1.0868963884533724</v>
      </c>
      <c r="V288">
        <f t="shared" si="49"/>
        <v>0.33726160006193678</v>
      </c>
      <c r="W288">
        <f t="shared" si="50"/>
        <v>0</v>
      </c>
      <c r="X288">
        <f t="shared" si="51"/>
        <v>0</v>
      </c>
      <c r="Y288" t="e">
        <f t="shared" si="52"/>
        <v>#N/A</v>
      </c>
      <c r="Z288">
        <f t="shared" si="53"/>
        <v>0.33726160006193678</v>
      </c>
      <c r="AA288">
        <f t="shared" si="54"/>
        <v>2</v>
      </c>
      <c r="AB288" t="e">
        <f t="shared" si="55"/>
        <v>#N/A</v>
      </c>
    </row>
    <row r="289" spans="1:28" x14ac:dyDescent="0.25">
      <c r="A289">
        <v>0</v>
      </c>
      <c r="B289">
        <v>0.54700000000000004</v>
      </c>
      <c r="C289">
        <v>84.2</v>
      </c>
      <c r="D289">
        <v>2.2565</v>
      </c>
      <c r="E289">
        <v>6</v>
      </c>
      <c r="F289">
        <v>432</v>
      </c>
      <c r="G289">
        <v>17.8</v>
      </c>
      <c r="H289">
        <v>388.74</v>
      </c>
      <c r="I289">
        <v>10.45</v>
      </c>
      <c r="J289">
        <v>18.5</v>
      </c>
      <c r="K289">
        <v>0</v>
      </c>
      <c r="L289">
        <f t="shared" si="45"/>
        <v>0.26844726821168796</v>
      </c>
      <c r="M289">
        <f t="shared" si="46"/>
        <v>1.307932005618452</v>
      </c>
      <c r="N289">
        <f t="shared" si="47"/>
        <v>0.43328832806408091</v>
      </c>
      <c r="O289">
        <f t="shared" si="48"/>
        <v>-0.83635188790792625</v>
      </c>
      <c r="V289">
        <f t="shared" si="49"/>
        <v>0.56671167193591909</v>
      </c>
      <c r="W289">
        <f t="shared" si="50"/>
        <v>1</v>
      </c>
      <c r="X289">
        <f t="shared" si="51"/>
        <v>0</v>
      </c>
      <c r="Y289" t="e">
        <f t="shared" si="52"/>
        <v>#N/A</v>
      </c>
      <c r="Z289">
        <f t="shared" si="53"/>
        <v>0.56671167193591909</v>
      </c>
      <c r="AA289">
        <f t="shared" si="54"/>
        <v>1</v>
      </c>
      <c r="AB289" t="e">
        <f t="shared" si="55"/>
        <v>#N/A</v>
      </c>
    </row>
    <row r="290" spans="1:28" x14ac:dyDescent="0.25">
      <c r="A290">
        <v>0</v>
      </c>
      <c r="B290">
        <v>0.7</v>
      </c>
      <c r="C290">
        <v>100</v>
      </c>
      <c r="D290">
        <v>1.5804</v>
      </c>
      <c r="E290">
        <v>24</v>
      </c>
      <c r="F290">
        <v>666</v>
      </c>
      <c r="G290">
        <v>20.2</v>
      </c>
      <c r="H290">
        <v>396.9</v>
      </c>
      <c r="I290">
        <v>23.6</v>
      </c>
      <c r="J290">
        <v>11.3</v>
      </c>
      <c r="K290">
        <v>1</v>
      </c>
      <c r="L290">
        <f t="shared" si="45"/>
        <v>10.114801047711188</v>
      </c>
      <c r="M290">
        <f t="shared" si="46"/>
        <v>24705.991096315684</v>
      </c>
      <c r="N290">
        <f t="shared" si="47"/>
        <v>0.99995952562592094</v>
      </c>
      <c r="O290">
        <f t="shared" si="48"/>
        <v>-4.0475193188638658E-5</v>
      </c>
      <c r="V290">
        <f t="shared" si="49"/>
        <v>0.99995952562592094</v>
      </c>
      <c r="W290">
        <f t="shared" si="50"/>
        <v>1</v>
      </c>
      <c r="X290">
        <f t="shared" si="51"/>
        <v>1</v>
      </c>
      <c r="Y290">
        <f t="shared" si="52"/>
        <v>0.99995952562592094</v>
      </c>
      <c r="Z290" t="e">
        <f t="shared" si="53"/>
        <v>#N/A</v>
      </c>
      <c r="AA290" t="e">
        <f t="shared" si="54"/>
        <v>#N/A</v>
      </c>
      <c r="AB290">
        <f t="shared" si="55"/>
        <v>1</v>
      </c>
    </row>
    <row r="291" spans="1:28" x14ac:dyDescent="0.25">
      <c r="A291">
        <v>0</v>
      </c>
      <c r="B291">
        <v>0.69299999999999995</v>
      </c>
      <c r="C291">
        <v>96</v>
      </c>
      <c r="D291">
        <v>1.6768000000000001</v>
      </c>
      <c r="E291">
        <v>24</v>
      </c>
      <c r="F291">
        <v>666</v>
      </c>
      <c r="G291">
        <v>20.2</v>
      </c>
      <c r="H291">
        <v>396.9</v>
      </c>
      <c r="I291">
        <v>19.37</v>
      </c>
      <c r="J291">
        <v>12.5</v>
      </c>
      <c r="K291">
        <v>1</v>
      </c>
      <c r="L291">
        <f t="shared" si="45"/>
        <v>9.7820702880028119</v>
      </c>
      <c r="M291">
        <f t="shared" si="46"/>
        <v>17713.286523380917</v>
      </c>
      <c r="N291">
        <f t="shared" si="47"/>
        <v>0.99994354838967514</v>
      </c>
      <c r="O291">
        <f t="shared" si="48"/>
        <v>-5.6453203776982169E-5</v>
      </c>
      <c r="V291">
        <f t="shared" si="49"/>
        <v>0.99994354838967514</v>
      </c>
      <c r="W291">
        <f t="shared" si="50"/>
        <v>1</v>
      </c>
      <c r="X291">
        <f t="shared" si="51"/>
        <v>1</v>
      </c>
      <c r="Y291">
        <f t="shared" si="52"/>
        <v>0.99994354838967514</v>
      </c>
      <c r="Z291" t="e">
        <f t="shared" si="53"/>
        <v>#N/A</v>
      </c>
      <c r="AA291" t="e">
        <f t="shared" si="54"/>
        <v>#N/A</v>
      </c>
      <c r="AB291">
        <f t="shared" si="55"/>
        <v>1</v>
      </c>
    </row>
    <row r="292" spans="1:28" x14ac:dyDescent="0.25">
      <c r="A292">
        <v>0</v>
      </c>
      <c r="B292">
        <v>0.60499999999999998</v>
      </c>
      <c r="C292">
        <v>91.8</v>
      </c>
      <c r="D292">
        <v>2.4220000000000002</v>
      </c>
      <c r="E292">
        <v>5</v>
      </c>
      <c r="F292">
        <v>403</v>
      </c>
      <c r="G292">
        <v>14.7</v>
      </c>
      <c r="H292">
        <v>395.11</v>
      </c>
      <c r="I292">
        <v>11.64</v>
      </c>
      <c r="J292">
        <v>22.7</v>
      </c>
      <c r="K292">
        <v>1</v>
      </c>
      <c r="L292">
        <f t="shared" si="45"/>
        <v>0.38419202776128392</v>
      </c>
      <c r="M292">
        <f t="shared" si="46"/>
        <v>1.4684273934348102</v>
      </c>
      <c r="N292">
        <f t="shared" si="47"/>
        <v>0.59488376986106017</v>
      </c>
      <c r="O292">
        <f t="shared" si="48"/>
        <v>-0.51938923729010966</v>
      </c>
      <c r="V292">
        <f t="shared" si="49"/>
        <v>0.59488376986106017</v>
      </c>
      <c r="W292">
        <f t="shared" si="50"/>
        <v>1</v>
      </c>
      <c r="X292">
        <f t="shared" si="51"/>
        <v>1</v>
      </c>
      <c r="Y292">
        <f t="shared" si="52"/>
        <v>0.59488376986106017</v>
      </c>
      <c r="Z292" t="e">
        <f t="shared" si="53"/>
        <v>#N/A</v>
      </c>
      <c r="AA292" t="e">
        <f t="shared" si="54"/>
        <v>#N/A</v>
      </c>
      <c r="AB292">
        <f t="shared" si="55"/>
        <v>1</v>
      </c>
    </row>
    <row r="293" spans="1:28" x14ac:dyDescent="0.25">
      <c r="A293">
        <v>0</v>
      </c>
      <c r="B293">
        <v>0.53800000000000003</v>
      </c>
      <c r="C293">
        <v>69.5</v>
      </c>
      <c r="D293">
        <v>3.7965</v>
      </c>
      <c r="E293">
        <v>4</v>
      </c>
      <c r="F293">
        <v>307</v>
      </c>
      <c r="G293">
        <v>21</v>
      </c>
      <c r="H293">
        <v>390.95</v>
      </c>
      <c r="I293">
        <v>11.28</v>
      </c>
      <c r="J293">
        <v>18.2</v>
      </c>
      <c r="K293">
        <v>1</v>
      </c>
      <c r="L293">
        <f t="shared" si="45"/>
        <v>-1.3032484180641908</v>
      </c>
      <c r="M293">
        <f t="shared" si="46"/>
        <v>0.27164793218645072</v>
      </c>
      <c r="N293">
        <f t="shared" si="47"/>
        <v>0.21361882114602562</v>
      </c>
      <c r="O293">
        <f t="shared" si="48"/>
        <v>-1.5435620617983852</v>
      </c>
      <c r="V293">
        <f t="shared" si="49"/>
        <v>0.21361882114602562</v>
      </c>
      <c r="W293">
        <f t="shared" si="50"/>
        <v>0</v>
      </c>
      <c r="X293">
        <f t="shared" si="51"/>
        <v>0</v>
      </c>
      <c r="Y293" t="e">
        <f t="shared" si="52"/>
        <v>#N/A</v>
      </c>
      <c r="Z293">
        <f t="shared" si="53"/>
        <v>0.21361882114602562</v>
      </c>
      <c r="AA293">
        <f t="shared" si="54"/>
        <v>2</v>
      </c>
      <c r="AB293" t="e">
        <f t="shared" si="55"/>
        <v>#N/A</v>
      </c>
    </row>
    <row r="294" spans="1:28" x14ac:dyDescent="0.25">
      <c r="A294">
        <v>0</v>
      </c>
      <c r="B294">
        <v>0.50700000000000001</v>
      </c>
      <c r="C294">
        <v>88.5</v>
      </c>
      <c r="D294">
        <v>2.8616999999999999</v>
      </c>
      <c r="E294">
        <v>8</v>
      </c>
      <c r="F294">
        <v>307</v>
      </c>
      <c r="G294">
        <v>17.399999999999999</v>
      </c>
      <c r="H294">
        <v>391.7</v>
      </c>
      <c r="I294">
        <v>9.7100000000000009</v>
      </c>
      <c r="J294">
        <v>26.7</v>
      </c>
      <c r="K294">
        <v>1</v>
      </c>
      <c r="L294">
        <f t="shared" si="45"/>
        <v>2.1889085353949609</v>
      </c>
      <c r="M294">
        <f t="shared" si="46"/>
        <v>8.9254659661470406</v>
      </c>
      <c r="N294">
        <f t="shared" si="47"/>
        <v>0.89924906262227711</v>
      </c>
      <c r="O294">
        <f t="shared" si="48"/>
        <v>-0.10619523880641647</v>
      </c>
      <c r="V294">
        <f t="shared" si="49"/>
        <v>0.89924906262227711</v>
      </c>
      <c r="W294">
        <f t="shared" si="50"/>
        <v>1</v>
      </c>
      <c r="X294">
        <f t="shared" si="51"/>
        <v>1</v>
      </c>
      <c r="Y294">
        <f t="shared" si="52"/>
        <v>0.89924906262227711</v>
      </c>
      <c r="Z294" t="e">
        <f t="shared" si="53"/>
        <v>#N/A</v>
      </c>
      <c r="AA294" t="e">
        <f t="shared" si="54"/>
        <v>#N/A</v>
      </c>
      <c r="AB294">
        <f t="shared" si="55"/>
        <v>1</v>
      </c>
    </row>
    <row r="295" spans="1:28" x14ac:dyDescent="0.25">
      <c r="A295">
        <v>0</v>
      </c>
      <c r="B295">
        <v>0.44900000000000001</v>
      </c>
      <c r="C295">
        <v>45.1</v>
      </c>
      <c r="D295">
        <v>4.4272</v>
      </c>
      <c r="E295">
        <v>3</v>
      </c>
      <c r="F295">
        <v>247</v>
      </c>
      <c r="G295">
        <v>18.5</v>
      </c>
      <c r="H295">
        <v>395.99</v>
      </c>
      <c r="I295">
        <v>12.86</v>
      </c>
      <c r="J295">
        <v>22.5</v>
      </c>
      <c r="K295">
        <v>0</v>
      </c>
      <c r="L295">
        <f t="shared" si="45"/>
        <v>-2.3855658619961648</v>
      </c>
      <c r="M295">
        <f t="shared" si="46"/>
        <v>9.20368846661275E-2</v>
      </c>
      <c r="N295">
        <f t="shared" si="47"/>
        <v>0.91571998532424459</v>
      </c>
      <c r="O295">
        <f t="shared" si="48"/>
        <v>-8.8044653919061022E-2</v>
      </c>
      <c r="V295">
        <f t="shared" si="49"/>
        <v>8.4280014675755466E-2</v>
      </c>
      <c r="W295">
        <f t="shared" si="50"/>
        <v>0</v>
      </c>
      <c r="X295">
        <f t="shared" si="51"/>
        <v>1</v>
      </c>
      <c r="Y295">
        <f t="shared" si="52"/>
        <v>8.4280014675755466E-2</v>
      </c>
      <c r="Z295" t="e">
        <f t="shared" si="53"/>
        <v>#N/A</v>
      </c>
      <c r="AA295" t="e">
        <f t="shared" si="54"/>
        <v>#N/A</v>
      </c>
      <c r="AB295">
        <f t="shared" si="55"/>
        <v>2</v>
      </c>
    </row>
    <row r="296" spans="1:28" x14ac:dyDescent="0.25">
      <c r="A296">
        <v>0</v>
      </c>
      <c r="B296">
        <v>0.60899999999999999</v>
      </c>
      <c r="C296">
        <v>83.5</v>
      </c>
      <c r="D296">
        <v>2.1099000000000001</v>
      </c>
      <c r="E296">
        <v>4</v>
      </c>
      <c r="F296">
        <v>711</v>
      </c>
      <c r="G296">
        <v>20.100000000000001</v>
      </c>
      <c r="H296">
        <v>396.9</v>
      </c>
      <c r="I296">
        <v>13.35</v>
      </c>
      <c r="J296">
        <v>20.100000000000001</v>
      </c>
      <c r="K296">
        <v>0</v>
      </c>
      <c r="L296">
        <f t="shared" si="45"/>
        <v>-1.4626343786948124</v>
      </c>
      <c r="M296">
        <f t="shared" si="46"/>
        <v>0.23162528158246828</v>
      </c>
      <c r="N296">
        <f t="shared" si="47"/>
        <v>0.81193526550148287</v>
      </c>
      <c r="O296">
        <f t="shared" si="48"/>
        <v>-0.20833466428726388</v>
      </c>
      <c r="V296">
        <f t="shared" si="49"/>
        <v>0.18806473449851713</v>
      </c>
      <c r="W296">
        <f t="shared" si="50"/>
        <v>0</v>
      </c>
      <c r="X296">
        <f t="shared" si="51"/>
        <v>1</v>
      </c>
      <c r="Y296">
        <f t="shared" si="52"/>
        <v>0.18806473449851713</v>
      </c>
      <c r="Z296" t="e">
        <f t="shared" si="53"/>
        <v>#N/A</v>
      </c>
      <c r="AA296" t="e">
        <f t="shared" si="54"/>
        <v>#N/A</v>
      </c>
      <c r="AB296">
        <f t="shared" si="55"/>
        <v>2</v>
      </c>
    </row>
    <row r="297" spans="1:28" x14ac:dyDescent="0.25">
      <c r="A297">
        <v>0</v>
      </c>
      <c r="B297">
        <v>0.77</v>
      </c>
      <c r="C297">
        <v>97.4</v>
      </c>
      <c r="D297">
        <v>2.1221999999999999</v>
      </c>
      <c r="E297">
        <v>24</v>
      </c>
      <c r="F297">
        <v>666</v>
      </c>
      <c r="G297">
        <v>20.2</v>
      </c>
      <c r="H297">
        <v>377.73</v>
      </c>
      <c r="I297">
        <v>17.600000000000001</v>
      </c>
      <c r="J297">
        <v>17.8</v>
      </c>
      <c r="K297">
        <v>1</v>
      </c>
      <c r="L297">
        <f t="shared" si="45"/>
        <v>10.321015594885614</v>
      </c>
      <c r="M297">
        <f t="shared" si="46"/>
        <v>30364.079546161462</v>
      </c>
      <c r="N297">
        <f t="shared" si="47"/>
        <v>0.99996706743354713</v>
      </c>
      <c r="O297">
        <f t="shared" si="48"/>
        <v>-3.293310874174272E-5</v>
      </c>
      <c r="V297">
        <f t="shared" si="49"/>
        <v>0.99996706743354713</v>
      </c>
      <c r="W297">
        <f t="shared" si="50"/>
        <v>1</v>
      </c>
      <c r="X297">
        <f t="shared" si="51"/>
        <v>1</v>
      </c>
      <c r="Y297">
        <f t="shared" si="52"/>
        <v>0.99996706743354713</v>
      </c>
      <c r="Z297" t="e">
        <f t="shared" si="53"/>
        <v>#N/A</v>
      </c>
      <c r="AA297" t="e">
        <f t="shared" si="54"/>
        <v>#N/A</v>
      </c>
      <c r="AB297">
        <f t="shared" si="55"/>
        <v>1</v>
      </c>
    </row>
    <row r="298" spans="1:28" x14ac:dyDescent="0.25">
      <c r="A298">
        <v>0</v>
      </c>
      <c r="B298">
        <v>0.49299999999999999</v>
      </c>
      <c r="C298">
        <v>49.9</v>
      </c>
      <c r="D298">
        <v>4.7210999999999999</v>
      </c>
      <c r="E298">
        <v>5</v>
      </c>
      <c r="F298">
        <v>287</v>
      </c>
      <c r="G298">
        <v>19.600000000000001</v>
      </c>
      <c r="H298">
        <v>396.9</v>
      </c>
      <c r="I298">
        <v>7.7</v>
      </c>
      <c r="J298">
        <v>20.399999999999999</v>
      </c>
      <c r="K298">
        <v>1</v>
      </c>
      <c r="L298">
        <f t="shared" si="45"/>
        <v>-1.7176377111330723</v>
      </c>
      <c r="M298">
        <f t="shared" si="46"/>
        <v>0.17948965390394903</v>
      </c>
      <c r="N298">
        <f t="shared" si="47"/>
        <v>0.15217569167297304</v>
      </c>
      <c r="O298">
        <f t="shared" si="48"/>
        <v>-1.8827195593654074</v>
      </c>
      <c r="V298">
        <f t="shared" si="49"/>
        <v>0.15217569167297304</v>
      </c>
      <c r="W298">
        <f t="shared" si="50"/>
        <v>0</v>
      </c>
      <c r="X298">
        <f t="shared" si="51"/>
        <v>0</v>
      </c>
      <c r="Y298" t="e">
        <f t="shared" si="52"/>
        <v>#N/A</v>
      </c>
      <c r="Z298">
        <f t="shared" si="53"/>
        <v>0.15217569167297304</v>
      </c>
      <c r="AA298">
        <f t="shared" si="54"/>
        <v>2</v>
      </c>
      <c r="AB298" t="e">
        <f t="shared" si="55"/>
        <v>#N/A</v>
      </c>
    </row>
    <row r="299" spans="1:28" x14ac:dyDescent="0.25">
      <c r="A299">
        <v>0</v>
      </c>
      <c r="B299">
        <v>0.63100000000000001</v>
      </c>
      <c r="C299">
        <v>100</v>
      </c>
      <c r="D299">
        <v>1.3325</v>
      </c>
      <c r="E299">
        <v>24</v>
      </c>
      <c r="F299">
        <v>666</v>
      </c>
      <c r="G299">
        <v>20.2</v>
      </c>
      <c r="H299">
        <v>375.52</v>
      </c>
      <c r="I299">
        <v>3.26</v>
      </c>
      <c r="J299">
        <v>50</v>
      </c>
      <c r="K299">
        <v>1</v>
      </c>
      <c r="L299">
        <f t="shared" si="45"/>
        <v>11.696425388664121</v>
      </c>
      <c r="M299">
        <f t="shared" si="46"/>
        <v>120141.48737363964</v>
      </c>
      <c r="N299">
        <f t="shared" si="47"/>
        <v>0.99999167654988785</v>
      </c>
      <c r="O299">
        <f t="shared" si="48"/>
        <v>-8.3234847522496255E-6</v>
      </c>
      <c r="V299">
        <f t="shared" si="49"/>
        <v>0.99999167654988785</v>
      </c>
      <c r="W299">
        <f t="shared" si="50"/>
        <v>1</v>
      </c>
      <c r="X299">
        <f t="shared" si="51"/>
        <v>1</v>
      </c>
      <c r="Y299">
        <f t="shared" si="52"/>
        <v>0.99999167654988785</v>
      </c>
      <c r="Z299" t="e">
        <f t="shared" si="53"/>
        <v>#N/A</v>
      </c>
      <c r="AA299" t="e">
        <f t="shared" si="54"/>
        <v>#N/A</v>
      </c>
      <c r="AB299">
        <f t="shared" si="55"/>
        <v>1</v>
      </c>
    </row>
    <row r="300" spans="1:28" x14ac:dyDescent="0.25">
      <c r="A300">
        <v>40</v>
      </c>
      <c r="B300">
        <v>0.44700000000000001</v>
      </c>
      <c r="C300">
        <v>49</v>
      </c>
      <c r="D300">
        <v>4.7872000000000003</v>
      </c>
      <c r="E300">
        <v>4</v>
      </c>
      <c r="F300">
        <v>254</v>
      </c>
      <c r="G300">
        <v>17.600000000000001</v>
      </c>
      <c r="H300">
        <v>389.25</v>
      </c>
      <c r="I300">
        <v>6.05</v>
      </c>
      <c r="J300">
        <v>33.200000000000003</v>
      </c>
      <c r="K300">
        <v>0</v>
      </c>
      <c r="L300">
        <f t="shared" si="45"/>
        <v>-3.5133312663375929</v>
      </c>
      <c r="M300">
        <f t="shared" si="46"/>
        <v>2.9797485556255891E-2</v>
      </c>
      <c r="N300">
        <f t="shared" si="47"/>
        <v>0.97106471323324273</v>
      </c>
      <c r="O300">
        <f t="shared" si="48"/>
        <v>-2.9362166945291489E-2</v>
      </c>
      <c r="V300">
        <f t="shared" si="49"/>
        <v>2.8935286766757315E-2</v>
      </c>
      <c r="W300">
        <f t="shared" si="50"/>
        <v>0</v>
      </c>
      <c r="X300">
        <f t="shared" si="51"/>
        <v>1</v>
      </c>
      <c r="Y300">
        <f t="shared" si="52"/>
        <v>2.8935286766757315E-2</v>
      </c>
      <c r="Z300" t="e">
        <f t="shared" si="53"/>
        <v>#N/A</v>
      </c>
      <c r="AA300" t="e">
        <f t="shared" si="54"/>
        <v>#N/A</v>
      </c>
      <c r="AB300">
        <f t="shared" si="55"/>
        <v>2</v>
      </c>
    </row>
    <row r="301" spans="1:28" x14ac:dyDescent="0.25">
      <c r="A301">
        <v>0</v>
      </c>
      <c r="B301">
        <v>0.44800000000000001</v>
      </c>
      <c r="C301">
        <v>2.9</v>
      </c>
      <c r="D301">
        <v>5.7209000000000003</v>
      </c>
      <c r="E301">
        <v>3</v>
      </c>
      <c r="F301">
        <v>233</v>
      </c>
      <c r="G301">
        <v>17.899999999999999</v>
      </c>
      <c r="H301">
        <v>385.41</v>
      </c>
      <c r="I301">
        <v>4.84</v>
      </c>
      <c r="J301">
        <v>26.6</v>
      </c>
      <c r="K301">
        <v>0</v>
      </c>
      <c r="L301">
        <f t="shared" si="45"/>
        <v>-4.1686371868101446</v>
      </c>
      <c r="M301">
        <f t="shared" si="46"/>
        <v>1.5473333023770908E-2</v>
      </c>
      <c r="N301">
        <f t="shared" si="47"/>
        <v>0.98476244277366098</v>
      </c>
      <c r="O301">
        <f t="shared" si="48"/>
        <v>-1.5354841746454077E-2</v>
      </c>
      <c r="V301">
        <f t="shared" si="49"/>
        <v>1.5237557226338998E-2</v>
      </c>
      <c r="W301">
        <f t="shared" si="50"/>
        <v>0</v>
      </c>
      <c r="X301">
        <f t="shared" si="51"/>
        <v>1</v>
      </c>
      <c r="Y301">
        <f t="shared" si="52"/>
        <v>1.5237557226338998E-2</v>
      </c>
      <c r="Z301" t="e">
        <f t="shared" si="53"/>
        <v>#N/A</v>
      </c>
      <c r="AA301" t="e">
        <f t="shared" si="54"/>
        <v>#N/A</v>
      </c>
      <c r="AB301">
        <f t="shared" si="55"/>
        <v>2</v>
      </c>
    </row>
    <row r="302" spans="1:28" x14ac:dyDescent="0.25">
      <c r="A302">
        <v>40</v>
      </c>
      <c r="B302">
        <v>0.44700000000000001</v>
      </c>
      <c r="C302">
        <v>42.8</v>
      </c>
      <c r="D302">
        <v>4.2672999999999996</v>
      </c>
      <c r="E302">
        <v>4</v>
      </c>
      <c r="F302">
        <v>254</v>
      </c>
      <c r="G302">
        <v>17.600000000000001</v>
      </c>
      <c r="H302">
        <v>396.9</v>
      </c>
      <c r="I302">
        <v>2.98</v>
      </c>
      <c r="J302">
        <v>32</v>
      </c>
      <c r="K302">
        <v>0</v>
      </c>
      <c r="L302">
        <f t="shared" si="45"/>
        <v>-4.06990042806334</v>
      </c>
      <c r="M302">
        <f t="shared" si="46"/>
        <v>1.7079089020791881E-2</v>
      </c>
      <c r="N302">
        <f t="shared" si="47"/>
        <v>0.98320770802864998</v>
      </c>
      <c r="O302">
        <f t="shared" si="48"/>
        <v>-1.6934881024824103E-2</v>
      </c>
      <c r="V302">
        <f t="shared" si="49"/>
        <v>1.6792291971350064E-2</v>
      </c>
      <c r="W302">
        <f t="shared" si="50"/>
        <v>0</v>
      </c>
      <c r="X302">
        <f t="shared" si="51"/>
        <v>1</v>
      </c>
      <c r="Y302">
        <f t="shared" si="52"/>
        <v>1.6792291971350064E-2</v>
      </c>
      <c r="Z302" t="e">
        <f t="shared" si="53"/>
        <v>#N/A</v>
      </c>
      <c r="AA302" t="e">
        <f t="shared" si="54"/>
        <v>#N/A</v>
      </c>
      <c r="AB302">
        <f t="shared" si="55"/>
        <v>2</v>
      </c>
    </row>
    <row r="303" spans="1:28" x14ac:dyDescent="0.25">
      <c r="A303">
        <v>0</v>
      </c>
      <c r="B303">
        <v>0.48899999999999999</v>
      </c>
      <c r="C303">
        <v>42.4</v>
      </c>
      <c r="D303">
        <v>3.9453999999999998</v>
      </c>
      <c r="E303">
        <v>4</v>
      </c>
      <c r="F303">
        <v>277</v>
      </c>
      <c r="G303">
        <v>18.600000000000001</v>
      </c>
      <c r="H303">
        <v>393.63</v>
      </c>
      <c r="I303">
        <v>9.4700000000000006</v>
      </c>
      <c r="J303">
        <v>25</v>
      </c>
      <c r="K303">
        <v>0</v>
      </c>
      <c r="L303">
        <f t="shared" si="45"/>
        <v>-1.9846761319434307</v>
      </c>
      <c r="M303">
        <f t="shared" si="46"/>
        <v>0.13742511451519837</v>
      </c>
      <c r="N303">
        <f t="shared" si="47"/>
        <v>0.87917875844180504</v>
      </c>
      <c r="O303">
        <f t="shared" si="48"/>
        <v>-0.12876703628262326</v>
      </c>
      <c r="V303">
        <f t="shared" si="49"/>
        <v>0.12082124155819499</v>
      </c>
      <c r="W303">
        <f t="shared" si="50"/>
        <v>0</v>
      </c>
      <c r="X303">
        <f t="shared" si="51"/>
        <v>1</v>
      </c>
      <c r="Y303">
        <f t="shared" si="52"/>
        <v>0.12082124155819499</v>
      </c>
      <c r="Z303" t="e">
        <f t="shared" si="53"/>
        <v>#N/A</v>
      </c>
      <c r="AA303" t="e">
        <f t="shared" si="54"/>
        <v>#N/A</v>
      </c>
      <c r="AB303">
        <f t="shared" si="55"/>
        <v>2</v>
      </c>
    </row>
    <row r="304" spans="1:28" x14ac:dyDescent="0.25">
      <c r="A304">
        <v>0</v>
      </c>
      <c r="B304">
        <v>0.48899999999999999</v>
      </c>
      <c r="C304">
        <v>59.1</v>
      </c>
      <c r="D304">
        <v>4.2392000000000003</v>
      </c>
      <c r="E304">
        <v>4</v>
      </c>
      <c r="F304">
        <v>277</v>
      </c>
      <c r="G304">
        <v>18.600000000000001</v>
      </c>
      <c r="H304">
        <v>381.32</v>
      </c>
      <c r="I304">
        <v>14.66</v>
      </c>
      <c r="J304">
        <v>24.4</v>
      </c>
      <c r="K304">
        <v>0</v>
      </c>
      <c r="L304">
        <f t="shared" si="45"/>
        <v>-0.9061893116187647</v>
      </c>
      <c r="M304">
        <f t="shared" si="46"/>
        <v>0.40406104472998755</v>
      </c>
      <c r="N304">
        <f t="shared" si="47"/>
        <v>0.71221974553984446</v>
      </c>
      <c r="O304">
        <f t="shared" si="48"/>
        <v>-0.33936878381084129</v>
      </c>
      <c r="V304">
        <f t="shared" si="49"/>
        <v>0.28778025446015548</v>
      </c>
      <c r="W304">
        <f t="shared" si="50"/>
        <v>0</v>
      </c>
      <c r="X304">
        <f t="shared" si="51"/>
        <v>1</v>
      </c>
      <c r="Y304">
        <f t="shared" si="52"/>
        <v>0.28778025446015548</v>
      </c>
      <c r="Z304" t="e">
        <f t="shared" si="53"/>
        <v>#N/A</v>
      </c>
      <c r="AA304" t="e">
        <f t="shared" si="54"/>
        <v>#N/A</v>
      </c>
      <c r="AB304">
        <f t="shared" si="55"/>
        <v>2</v>
      </c>
    </row>
    <row r="305" spans="1:28" x14ac:dyDescent="0.25">
      <c r="A305">
        <v>0</v>
      </c>
      <c r="B305">
        <v>0.58499999999999996</v>
      </c>
      <c r="C305">
        <v>28.8</v>
      </c>
      <c r="D305">
        <v>2.7986</v>
      </c>
      <c r="E305">
        <v>6</v>
      </c>
      <c r="F305">
        <v>391</v>
      </c>
      <c r="G305">
        <v>19.2</v>
      </c>
      <c r="H305">
        <v>393.29</v>
      </c>
      <c r="I305">
        <v>17.600000000000001</v>
      </c>
      <c r="J305">
        <v>23.1</v>
      </c>
      <c r="K305">
        <v>0</v>
      </c>
      <c r="L305">
        <f t="shared" si="45"/>
        <v>-1.2882697489840573</v>
      </c>
      <c r="M305">
        <f t="shared" si="46"/>
        <v>0.27574748292811513</v>
      </c>
      <c r="N305">
        <f t="shared" si="47"/>
        <v>0.78385418225931724</v>
      </c>
      <c r="O305">
        <f t="shared" si="48"/>
        <v>-0.24353226794656621</v>
      </c>
      <c r="V305">
        <f t="shared" si="49"/>
        <v>0.21614581774068273</v>
      </c>
      <c r="W305">
        <f t="shared" si="50"/>
        <v>0</v>
      </c>
      <c r="X305">
        <f t="shared" si="51"/>
        <v>1</v>
      </c>
      <c r="Y305">
        <f t="shared" si="52"/>
        <v>0.21614581774068273</v>
      </c>
      <c r="Z305" t="e">
        <f t="shared" si="53"/>
        <v>#N/A</v>
      </c>
      <c r="AA305" t="e">
        <f t="shared" si="54"/>
        <v>#N/A</v>
      </c>
      <c r="AB305">
        <f t="shared" si="55"/>
        <v>2</v>
      </c>
    </row>
    <row r="306" spans="1:28" x14ac:dyDescent="0.25">
      <c r="A306">
        <v>0</v>
      </c>
      <c r="B306">
        <v>0.54400000000000004</v>
      </c>
      <c r="C306">
        <v>82.5</v>
      </c>
      <c r="D306">
        <v>3.3174999999999999</v>
      </c>
      <c r="E306">
        <v>4</v>
      </c>
      <c r="F306">
        <v>304</v>
      </c>
      <c r="G306">
        <v>18.399999999999999</v>
      </c>
      <c r="H306">
        <v>396.9</v>
      </c>
      <c r="I306">
        <v>4.54</v>
      </c>
      <c r="J306">
        <v>22.8</v>
      </c>
      <c r="K306">
        <v>1</v>
      </c>
      <c r="L306">
        <f t="shared" si="45"/>
        <v>-0.86501145510712019</v>
      </c>
      <c r="M306">
        <f t="shared" si="46"/>
        <v>0.42104672946430766</v>
      </c>
      <c r="N306">
        <f t="shared" si="47"/>
        <v>0.29629337356346452</v>
      </c>
      <c r="O306">
        <f t="shared" si="48"/>
        <v>-1.2164051885964522</v>
      </c>
      <c r="V306">
        <f t="shared" si="49"/>
        <v>0.29629337356346452</v>
      </c>
      <c r="W306">
        <f t="shared" si="50"/>
        <v>0</v>
      </c>
      <c r="X306">
        <f t="shared" si="51"/>
        <v>0</v>
      </c>
      <c r="Y306" t="e">
        <f t="shared" si="52"/>
        <v>#N/A</v>
      </c>
      <c r="Z306">
        <f t="shared" si="53"/>
        <v>0.29629337356346452</v>
      </c>
      <c r="AA306">
        <f t="shared" si="54"/>
        <v>2</v>
      </c>
      <c r="AB306" t="e">
        <f t="shared" si="55"/>
        <v>#N/A</v>
      </c>
    </row>
    <row r="307" spans="1:28" x14ac:dyDescent="0.25">
      <c r="A307">
        <v>33</v>
      </c>
      <c r="B307">
        <v>0.47199999999999998</v>
      </c>
      <c r="C307">
        <v>41.1</v>
      </c>
      <c r="D307">
        <v>4.0220000000000002</v>
      </c>
      <c r="E307">
        <v>7</v>
      </c>
      <c r="F307">
        <v>222</v>
      </c>
      <c r="G307">
        <v>18.399999999999999</v>
      </c>
      <c r="H307">
        <v>393.68</v>
      </c>
      <c r="I307">
        <v>6.93</v>
      </c>
      <c r="J307">
        <v>36.1</v>
      </c>
      <c r="K307">
        <v>0</v>
      </c>
      <c r="L307">
        <f t="shared" si="45"/>
        <v>-1.5373218837518916</v>
      </c>
      <c r="M307">
        <f t="shared" si="46"/>
        <v>0.21495600842827017</v>
      </c>
      <c r="N307">
        <f t="shared" si="47"/>
        <v>0.82307506861392588</v>
      </c>
      <c r="O307">
        <f t="shared" si="48"/>
        <v>-0.19470786908209889</v>
      </c>
      <c r="V307">
        <f t="shared" si="49"/>
        <v>0.1769249313860741</v>
      </c>
      <c r="W307">
        <f t="shared" si="50"/>
        <v>0</v>
      </c>
      <c r="X307">
        <f t="shared" si="51"/>
        <v>1</v>
      </c>
      <c r="Y307">
        <f t="shared" si="52"/>
        <v>0.1769249313860741</v>
      </c>
      <c r="Z307" t="e">
        <f t="shared" si="53"/>
        <v>#N/A</v>
      </c>
      <c r="AA307" t="e">
        <f t="shared" si="54"/>
        <v>#N/A</v>
      </c>
      <c r="AB307">
        <f t="shared" si="55"/>
        <v>2</v>
      </c>
    </row>
    <row r="308" spans="1:28" x14ac:dyDescent="0.25">
      <c r="A308">
        <v>0</v>
      </c>
      <c r="B308">
        <v>0.624</v>
      </c>
      <c r="C308">
        <v>98.8</v>
      </c>
      <c r="D308">
        <v>1.8125</v>
      </c>
      <c r="E308">
        <v>4</v>
      </c>
      <c r="F308">
        <v>437</v>
      </c>
      <c r="G308">
        <v>21.2</v>
      </c>
      <c r="H308">
        <v>396.9</v>
      </c>
      <c r="I308">
        <v>15.39</v>
      </c>
      <c r="J308">
        <v>18</v>
      </c>
      <c r="K308">
        <v>1</v>
      </c>
      <c r="L308">
        <f t="shared" si="45"/>
        <v>-0.15343940808701895</v>
      </c>
      <c r="M308">
        <f t="shared" si="46"/>
        <v>0.85775273550340048</v>
      </c>
      <c r="N308">
        <f t="shared" si="47"/>
        <v>0.46171523212478155</v>
      </c>
      <c r="O308">
        <f t="shared" si="48"/>
        <v>-0.77280695862335758</v>
      </c>
      <c r="V308">
        <f t="shared" si="49"/>
        <v>0.46171523212478155</v>
      </c>
      <c r="W308">
        <f t="shared" si="50"/>
        <v>0</v>
      </c>
      <c r="X308">
        <f t="shared" si="51"/>
        <v>0</v>
      </c>
      <c r="Y308" t="e">
        <f t="shared" si="52"/>
        <v>#N/A</v>
      </c>
      <c r="Z308">
        <f t="shared" si="53"/>
        <v>0.46171523212478155</v>
      </c>
      <c r="AA308">
        <f t="shared" si="54"/>
        <v>2</v>
      </c>
      <c r="AB308" t="e">
        <f t="shared" si="55"/>
        <v>#N/A</v>
      </c>
    </row>
    <row r="309" spans="1:28" x14ac:dyDescent="0.25">
      <c r="A309">
        <v>0</v>
      </c>
      <c r="B309">
        <v>0.71299999999999997</v>
      </c>
      <c r="C309">
        <v>84.4</v>
      </c>
      <c r="D309">
        <v>2.7174999999999998</v>
      </c>
      <c r="E309">
        <v>24</v>
      </c>
      <c r="F309">
        <v>666</v>
      </c>
      <c r="G309">
        <v>20.2</v>
      </c>
      <c r="H309">
        <v>396.9</v>
      </c>
      <c r="I309">
        <v>14.7</v>
      </c>
      <c r="J309">
        <v>20</v>
      </c>
      <c r="K309">
        <v>1</v>
      </c>
      <c r="L309">
        <f t="shared" si="45"/>
        <v>9.4084916657254087</v>
      </c>
      <c r="M309">
        <f t="shared" si="46"/>
        <v>12191.468291639749</v>
      </c>
      <c r="N309">
        <f t="shared" si="47"/>
        <v>0.9999179821529095</v>
      </c>
      <c r="O309">
        <f t="shared" si="48"/>
        <v>-8.2021210738039994E-5</v>
      </c>
      <c r="V309">
        <f t="shared" si="49"/>
        <v>0.9999179821529095</v>
      </c>
      <c r="W309">
        <f t="shared" si="50"/>
        <v>1</v>
      </c>
      <c r="X309">
        <f t="shared" si="51"/>
        <v>1</v>
      </c>
      <c r="Y309">
        <f t="shared" si="52"/>
        <v>0.9999179821529095</v>
      </c>
      <c r="Z309" t="e">
        <f t="shared" si="53"/>
        <v>#N/A</v>
      </c>
      <c r="AA309" t="e">
        <f t="shared" si="54"/>
        <v>#N/A</v>
      </c>
      <c r="AB309">
        <f t="shared" si="55"/>
        <v>1</v>
      </c>
    </row>
    <row r="310" spans="1:28" x14ac:dyDescent="0.25">
      <c r="A310">
        <v>30</v>
      </c>
      <c r="B310">
        <v>0.42799999999999999</v>
      </c>
      <c r="C310">
        <v>54.3</v>
      </c>
      <c r="D310">
        <v>6.3361000000000001</v>
      </c>
      <c r="E310">
        <v>6</v>
      </c>
      <c r="F310">
        <v>300</v>
      </c>
      <c r="G310">
        <v>16.600000000000001</v>
      </c>
      <c r="H310">
        <v>391.25</v>
      </c>
      <c r="I310">
        <v>11.38</v>
      </c>
      <c r="J310">
        <v>22</v>
      </c>
      <c r="K310">
        <v>0</v>
      </c>
      <c r="L310">
        <f t="shared" si="45"/>
        <v>-2.3711385279738755</v>
      </c>
      <c r="M310">
        <f t="shared" si="46"/>
        <v>9.3374356420192206E-2</v>
      </c>
      <c r="N310">
        <f t="shared" si="47"/>
        <v>0.91459982953513896</v>
      </c>
      <c r="O310">
        <f t="shared" si="48"/>
        <v>-8.9268654140072595E-2</v>
      </c>
      <c r="V310">
        <f t="shared" si="49"/>
        <v>8.5400170464861092E-2</v>
      </c>
      <c r="W310">
        <f t="shared" si="50"/>
        <v>0</v>
      </c>
      <c r="X310">
        <f t="shared" si="51"/>
        <v>1</v>
      </c>
      <c r="Y310">
        <f t="shared" si="52"/>
        <v>8.5400170464861092E-2</v>
      </c>
      <c r="Z310" t="e">
        <f t="shared" si="53"/>
        <v>#N/A</v>
      </c>
      <c r="AA310" t="e">
        <f t="shared" si="54"/>
        <v>#N/A</v>
      </c>
      <c r="AB310">
        <f t="shared" si="55"/>
        <v>2</v>
      </c>
    </row>
    <row r="311" spans="1:28" x14ac:dyDescent="0.25">
      <c r="A311">
        <v>20</v>
      </c>
      <c r="B311">
        <v>0.46400000000000002</v>
      </c>
      <c r="C311">
        <v>58.7</v>
      </c>
      <c r="D311">
        <v>3.9175</v>
      </c>
      <c r="E311">
        <v>3</v>
      </c>
      <c r="F311">
        <v>223</v>
      </c>
      <c r="G311">
        <v>18.600000000000001</v>
      </c>
      <c r="H311">
        <v>394.96</v>
      </c>
      <c r="I311">
        <v>7.73</v>
      </c>
      <c r="J311">
        <v>24.4</v>
      </c>
      <c r="K311">
        <v>0</v>
      </c>
      <c r="L311">
        <f t="shared" si="45"/>
        <v>-2.9697799173995696</v>
      </c>
      <c r="M311">
        <f t="shared" si="46"/>
        <v>5.1314602540431388E-2</v>
      </c>
      <c r="N311">
        <f t="shared" si="47"/>
        <v>0.95119006012431195</v>
      </c>
      <c r="O311">
        <f t="shared" si="48"/>
        <v>-5.0041383487423048E-2</v>
      </c>
      <c r="V311">
        <f t="shared" si="49"/>
        <v>4.8809939875688102E-2</v>
      </c>
      <c r="W311">
        <f t="shared" si="50"/>
        <v>0</v>
      </c>
      <c r="X311">
        <f t="shared" si="51"/>
        <v>1</v>
      </c>
      <c r="Y311">
        <f t="shared" si="52"/>
        <v>4.8809939875688102E-2</v>
      </c>
      <c r="Z311" t="e">
        <f t="shared" si="53"/>
        <v>#N/A</v>
      </c>
      <c r="AA311" t="e">
        <f t="shared" si="54"/>
        <v>#N/A</v>
      </c>
      <c r="AB311">
        <f t="shared" si="55"/>
        <v>2</v>
      </c>
    </row>
    <row r="312" spans="1:28" x14ac:dyDescent="0.25">
      <c r="A312">
        <v>0</v>
      </c>
      <c r="B312">
        <v>0.48899999999999999</v>
      </c>
      <c r="C312">
        <v>22.3</v>
      </c>
      <c r="D312">
        <v>3.9453999999999998</v>
      </c>
      <c r="E312">
        <v>4</v>
      </c>
      <c r="F312">
        <v>277</v>
      </c>
      <c r="G312">
        <v>18.600000000000001</v>
      </c>
      <c r="H312">
        <v>396.9</v>
      </c>
      <c r="I312">
        <v>10.87</v>
      </c>
      <c r="J312">
        <v>22.6</v>
      </c>
      <c r="K312">
        <v>0</v>
      </c>
      <c r="L312">
        <f t="shared" si="45"/>
        <v>-2.8965741560703755</v>
      </c>
      <c r="M312">
        <f t="shared" si="46"/>
        <v>5.5212044277304882E-2</v>
      </c>
      <c r="N312">
        <f t="shared" si="47"/>
        <v>0.9476768251682357</v>
      </c>
      <c r="O312">
        <f t="shared" si="48"/>
        <v>-5.3741736568586614E-2</v>
      </c>
      <c r="V312">
        <f t="shared" si="49"/>
        <v>5.2323174831764338E-2</v>
      </c>
      <c r="W312">
        <f t="shared" si="50"/>
        <v>0</v>
      </c>
      <c r="X312">
        <f t="shared" si="51"/>
        <v>1</v>
      </c>
      <c r="Y312">
        <f t="shared" si="52"/>
        <v>5.2323174831764338E-2</v>
      </c>
      <c r="Z312" t="e">
        <f t="shared" si="53"/>
        <v>#N/A</v>
      </c>
      <c r="AA312" t="e">
        <f t="shared" si="54"/>
        <v>#N/A</v>
      </c>
      <c r="AB312">
        <f t="shared" si="55"/>
        <v>2</v>
      </c>
    </row>
    <row r="313" spans="1:28" x14ac:dyDescent="0.25">
      <c r="A313">
        <v>0</v>
      </c>
      <c r="B313">
        <v>0.69299999999999995</v>
      </c>
      <c r="C313">
        <v>92.6</v>
      </c>
      <c r="D313">
        <v>1.7911999999999999</v>
      </c>
      <c r="E313">
        <v>24</v>
      </c>
      <c r="F313">
        <v>666</v>
      </c>
      <c r="G313">
        <v>20.2</v>
      </c>
      <c r="H313">
        <v>396.9</v>
      </c>
      <c r="I313">
        <v>15.17</v>
      </c>
      <c r="J313">
        <v>13.8</v>
      </c>
      <c r="K313">
        <v>1</v>
      </c>
      <c r="L313">
        <f t="shared" si="45"/>
        <v>9.4789897735621231</v>
      </c>
      <c r="M313">
        <f t="shared" si="46"/>
        <v>13081.96409049519</v>
      </c>
      <c r="N313">
        <f t="shared" si="47"/>
        <v>0.99992356472179522</v>
      </c>
      <c r="O313">
        <f t="shared" si="48"/>
        <v>-7.6438199529517937E-5</v>
      </c>
      <c r="V313">
        <f t="shared" si="49"/>
        <v>0.99992356472179522</v>
      </c>
      <c r="W313">
        <f t="shared" si="50"/>
        <v>1</v>
      </c>
      <c r="X313">
        <f t="shared" si="51"/>
        <v>1</v>
      </c>
      <c r="Y313">
        <f t="shared" si="52"/>
        <v>0.99992356472179522</v>
      </c>
      <c r="Z313" t="e">
        <f t="shared" si="53"/>
        <v>#N/A</v>
      </c>
      <c r="AA313" t="e">
        <f t="shared" si="54"/>
        <v>#N/A</v>
      </c>
      <c r="AB313">
        <f t="shared" si="55"/>
        <v>1</v>
      </c>
    </row>
    <row r="314" spans="1:28" x14ac:dyDescent="0.25">
      <c r="A314">
        <v>0</v>
      </c>
      <c r="B314">
        <v>0.51</v>
      </c>
      <c r="C314">
        <v>73.400000000000006</v>
      </c>
      <c r="D314">
        <v>3.3174999999999999</v>
      </c>
      <c r="E314">
        <v>5</v>
      </c>
      <c r="F314">
        <v>296</v>
      </c>
      <c r="G314">
        <v>16.600000000000001</v>
      </c>
      <c r="H314">
        <v>395.6</v>
      </c>
      <c r="I314">
        <v>6.29</v>
      </c>
      <c r="J314">
        <v>24.6</v>
      </c>
      <c r="K314">
        <v>0</v>
      </c>
      <c r="L314">
        <f t="shared" si="45"/>
        <v>-0.39728832880809017</v>
      </c>
      <c r="M314">
        <f t="shared" si="46"/>
        <v>0.67214020030846322</v>
      </c>
      <c r="N314">
        <f t="shared" si="47"/>
        <v>0.59803597797333496</v>
      </c>
      <c r="O314">
        <f t="shared" si="48"/>
        <v>-0.51410436300626794</v>
      </c>
      <c r="V314">
        <f t="shared" si="49"/>
        <v>0.40196402202666504</v>
      </c>
      <c r="W314">
        <f t="shared" si="50"/>
        <v>0</v>
      </c>
      <c r="X314">
        <f t="shared" si="51"/>
        <v>1</v>
      </c>
      <c r="Y314">
        <f t="shared" si="52"/>
        <v>0.40196402202666504</v>
      </c>
      <c r="Z314" t="e">
        <f t="shared" si="53"/>
        <v>#N/A</v>
      </c>
      <c r="AA314" t="e">
        <f t="shared" si="54"/>
        <v>#N/A</v>
      </c>
      <c r="AB314">
        <f t="shared" si="55"/>
        <v>2</v>
      </c>
    </row>
    <row r="315" spans="1:28" x14ac:dyDescent="0.25">
      <c r="A315">
        <v>0</v>
      </c>
      <c r="B315">
        <v>0.44900000000000001</v>
      </c>
      <c r="C315">
        <v>48</v>
      </c>
      <c r="D315">
        <v>4.7793999999999999</v>
      </c>
      <c r="E315">
        <v>3</v>
      </c>
      <c r="F315">
        <v>247</v>
      </c>
      <c r="G315">
        <v>18.5</v>
      </c>
      <c r="H315">
        <v>396.9</v>
      </c>
      <c r="I315">
        <v>9.6199999999999992</v>
      </c>
      <c r="J315">
        <v>23.9</v>
      </c>
      <c r="K315">
        <v>0</v>
      </c>
      <c r="L315">
        <f t="shared" si="45"/>
        <v>-2.4203288144895669</v>
      </c>
      <c r="M315">
        <f t="shared" si="46"/>
        <v>8.8892383549659906E-2</v>
      </c>
      <c r="N315">
        <f t="shared" si="47"/>
        <v>0.91836439955628923</v>
      </c>
      <c r="O315">
        <f t="shared" si="48"/>
        <v>-8.5161017717497511E-2</v>
      </c>
      <c r="V315">
        <f t="shared" si="49"/>
        <v>8.1635600443710779E-2</v>
      </c>
      <c r="W315">
        <f t="shared" si="50"/>
        <v>0</v>
      </c>
      <c r="X315">
        <f t="shared" si="51"/>
        <v>1</v>
      </c>
      <c r="Y315">
        <f t="shared" si="52"/>
        <v>8.1635600443710779E-2</v>
      </c>
      <c r="Z315" t="e">
        <f t="shared" si="53"/>
        <v>#N/A</v>
      </c>
      <c r="AA315" t="e">
        <f t="shared" si="54"/>
        <v>#N/A</v>
      </c>
      <c r="AB315">
        <f t="shared" si="55"/>
        <v>2</v>
      </c>
    </row>
    <row r="316" spans="1:28" x14ac:dyDescent="0.25">
      <c r="A316">
        <v>0</v>
      </c>
      <c r="B316">
        <v>0.624</v>
      </c>
      <c r="C316">
        <v>97.9</v>
      </c>
      <c r="D316">
        <v>2.3273999999999999</v>
      </c>
      <c r="E316">
        <v>4</v>
      </c>
      <c r="F316">
        <v>437</v>
      </c>
      <c r="G316">
        <v>21.2</v>
      </c>
      <c r="H316">
        <v>385.76</v>
      </c>
      <c r="I316">
        <v>11.12</v>
      </c>
      <c r="J316">
        <v>23</v>
      </c>
      <c r="K316">
        <v>1</v>
      </c>
      <c r="L316">
        <f t="shared" si="45"/>
        <v>-1.3573646493993952E-3</v>
      </c>
      <c r="M316">
        <f t="shared" si="46"/>
        <v>0.99864355615332756</v>
      </c>
      <c r="N316">
        <f t="shared" si="47"/>
        <v>0.49966065888975142</v>
      </c>
      <c r="O316">
        <f t="shared" si="48"/>
        <v>-0.6938260931894763</v>
      </c>
      <c r="V316">
        <f t="shared" si="49"/>
        <v>0.49966065888975142</v>
      </c>
      <c r="W316">
        <f t="shared" si="50"/>
        <v>0</v>
      </c>
      <c r="X316">
        <f t="shared" si="51"/>
        <v>0</v>
      </c>
      <c r="Y316" t="e">
        <f t="shared" si="52"/>
        <v>#N/A</v>
      </c>
      <c r="Z316">
        <f t="shared" si="53"/>
        <v>0.49966065888975142</v>
      </c>
      <c r="AA316">
        <f t="shared" si="54"/>
        <v>2</v>
      </c>
      <c r="AB316" t="e">
        <f t="shared" si="55"/>
        <v>#N/A</v>
      </c>
    </row>
    <row r="317" spans="1:28" x14ac:dyDescent="0.25">
      <c r="A317">
        <v>0</v>
      </c>
      <c r="B317">
        <v>0.54700000000000004</v>
      </c>
      <c r="C317">
        <v>82.6</v>
      </c>
      <c r="D317">
        <v>2.7473999999999998</v>
      </c>
      <c r="E317">
        <v>6</v>
      </c>
      <c r="F317">
        <v>432</v>
      </c>
      <c r="G317">
        <v>17.8</v>
      </c>
      <c r="H317">
        <v>394.51</v>
      </c>
      <c r="I317">
        <v>10.3</v>
      </c>
      <c r="J317">
        <v>19.2</v>
      </c>
      <c r="K317">
        <v>0</v>
      </c>
      <c r="L317">
        <f t="shared" si="45"/>
        <v>9.4865446663099595E-2</v>
      </c>
      <c r="M317">
        <f t="shared" si="46"/>
        <v>1.0995109023116894</v>
      </c>
      <c r="N317">
        <f t="shared" si="47"/>
        <v>0.47630140853231062</v>
      </c>
      <c r="O317">
        <f t="shared" si="48"/>
        <v>-0.74170441394200737</v>
      </c>
      <c r="V317">
        <f t="shared" si="49"/>
        <v>0.52369859146768938</v>
      </c>
      <c r="W317">
        <f t="shared" si="50"/>
        <v>1</v>
      </c>
      <c r="X317">
        <f t="shared" si="51"/>
        <v>0</v>
      </c>
      <c r="Y317" t="e">
        <f t="shared" si="52"/>
        <v>#N/A</v>
      </c>
      <c r="Z317">
        <f t="shared" si="53"/>
        <v>0.52369859146768938</v>
      </c>
      <c r="AA317">
        <f t="shared" si="54"/>
        <v>1</v>
      </c>
      <c r="AB317" t="e">
        <f t="shared" si="55"/>
        <v>#N/A</v>
      </c>
    </row>
    <row r="318" spans="1:28" x14ac:dyDescent="0.25">
      <c r="A318">
        <v>40</v>
      </c>
      <c r="B318">
        <v>0.42899999999999999</v>
      </c>
      <c r="C318">
        <v>34.5</v>
      </c>
      <c r="D318">
        <v>8.7920999999999996</v>
      </c>
      <c r="E318">
        <v>1</v>
      </c>
      <c r="F318">
        <v>335</v>
      </c>
      <c r="G318">
        <v>19.7</v>
      </c>
      <c r="H318">
        <v>389.85</v>
      </c>
      <c r="I318">
        <v>5.89</v>
      </c>
      <c r="J318">
        <v>26.6</v>
      </c>
      <c r="K318">
        <v>0</v>
      </c>
      <c r="L318">
        <f t="shared" si="45"/>
        <v>-6.8012234065830235</v>
      </c>
      <c r="M318">
        <f t="shared" si="46"/>
        <v>1.1124133811639318E-3</v>
      </c>
      <c r="N318">
        <f t="shared" si="47"/>
        <v>0.99888882270732526</v>
      </c>
      <c r="O318">
        <f t="shared" si="48"/>
        <v>-1.1117951078731653E-3</v>
      </c>
      <c r="V318">
        <f t="shared" si="49"/>
        <v>1.1111772926747148E-3</v>
      </c>
      <c r="W318">
        <f t="shared" si="50"/>
        <v>0</v>
      </c>
      <c r="X318">
        <f t="shared" si="51"/>
        <v>1</v>
      </c>
      <c r="Y318">
        <f t="shared" si="52"/>
        <v>1.1111772926747148E-3</v>
      </c>
      <c r="Z318" t="e">
        <f t="shared" si="53"/>
        <v>#N/A</v>
      </c>
      <c r="AA318" t="e">
        <f t="shared" si="54"/>
        <v>#N/A</v>
      </c>
      <c r="AB318">
        <f t="shared" si="55"/>
        <v>2</v>
      </c>
    </row>
    <row r="319" spans="1:28" x14ac:dyDescent="0.25">
      <c r="A319">
        <v>0</v>
      </c>
      <c r="B319">
        <v>0.48799999999999999</v>
      </c>
      <c r="C319">
        <v>62.2</v>
      </c>
      <c r="D319">
        <v>2.5979000000000001</v>
      </c>
      <c r="E319">
        <v>3</v>
      </c>
      <c r="F319">
        <v>193</v>
      </c>
      <c r="G319">
        <v>17.8</v>
      </c>
      <c r="H319">
        <v>396.9</v>
      </c>
      <c r="I319">
        <v>9.4499999999999993</v>
      </c>
      <c r="J319">
        <v>36.200000000000003</v>
      </c>
      <c r="K319">
        <v>0</v>
      </c>
      <c r="L319">
        <f t="shared" si="45"/>
        <v>-0.72963612236134745</v>
      </c>
      <c r="M319">
        <f t="shared" si="46"/>
        <v>0.48208437790347836</v>
      </c>
      <c r="N319">
        <f t="shared" si="47"/>
        <v>0.67472541706065103</v>
      </c>
      <c r="O319">
        <f t="shared" si="48"/>
        <v>-0.39344946041069334</v>
      </c>
      <c r="V319">
        <f t="shared" si="49"/>
        <v>0.32527458293934897</v>
      </c>
      <c r="W319">
        <f t="shared" si="50"/>
        <v>0</v>
      </c>
      <c r="X319">
        <f t="shared" si="51"/>
        <v>1</v>
      </c>
      <c r="Y319">
        <f t="shared" si="52"/>
        <v>0.32527458293934897</v>
      </c>
      <c r="Z319" t="e">
        <f t="shared" si="53"/>
        <v>#N/A</v>
      </c>
      <c r="AA319" t="e">
        <f t="shared" si="54"/>
        <v>#N/A</v>
      </c>
      <c r="AB319">
        <f t="shared" si="55"/>
        <v>2</v>
      </c>
    </row>
    <row r="320" spans="1:28" x14ac:dyDescent="0.25">
      <c r="A320">
        <v>0</v>
      </c>
      <c r="B320">
        <v>0.49299999999999999</v>
      </c>
      <c r="C320">
        <v>52.3</v>
      </c>
      <c r="D320">
        <v>4.5404</v>
      </c>
      <c r="E320">
        <v>5</v>
      </c>
      <c r="F320">
        <v>287</v>
      </c>
      <c r="G320">
        <v>19.600000000000001</v>
      </c>
      <c r="H320">
        <v>396.9</v>
      </c>
      <c r="I320">
        <v>7.2</v>
      </c>
      <c r="J320">
        <v>23.8</v>
      </c>
      <c r="K320">
        <v>0</v>
      </c>
      <c r="L320">
        <f t="shared" si="45"/>
        <v>-1.4246355282074286</v>
      </c>
      <c r="M320">
        <f t="shared" si="46"/>
        <v>0.24059613773553176</v>
      </c>
      <c r="N320">
        <f t="shared" si="47"/>
        <v>0.80606409256223099</v>
      </c>
      <c r="O320">
        <f t="shared" si="48"/>
        <v>-0.21559202032902244</v>
      </c>
      <c r="V320">
        <f t="shared" si="49"/>
        <v>0.19393590743776898</v>
      </c>
      <c r="W320">
        <f t="shared" si="50"/>
        <v>0</v>
      </c>
      <c r="X320">
        <f t="shared" si="51"/>
        <v>1</v>
      </c>
      <c r="Y320">
        <f t="shared" si="52"/>
        <v>0.19393590743776898</v>
      </c>
      <c r="Z320" t="e">
        <f t="shared" si="53"/>
        <v>#N/A</v>
      </c>
      <c r="AA320" t="e">
        <f t="shared" si="54"/>
        <v>#N/A</v>
      </c>
      <c r="AB320">
        <f t="shared" si="55"/>
        <v>2</v>
      </c>
    </row>
    <row r="321" spans="1:28" x14ac:dyDescent="0.25">
      <c r="A321">
        <v>0</v>
      </c>
      <c r="B321">
        <v>0.69299999999999995</v>
      </c>
      <c r="C321">
        <v>100</v>
      </c>
      <c r="D321">
        <v>1.5741000000000001</v>
      </c>
      <c r="E321">
        <v>24</v>
      </c>
      <c r="F321">
        <v>666</v>
      </c>
      <c r="G321">
        <v>20.2</v>
      </c>
      <c r="H321">
        <v>396.9</v>
      </c>
      <c r="I321">
        <v>20.32</v>
      </c>
      <c r="J321">
        <v>7.2</v>
      </c>
      <c r="K321">
        <v>1</v>
      </c>
      <c r="L321">
        <f t="shared" si="45"/>
        <v>9.6811346221008812</v>
      </c>
      <c r="M321">
        <f t="shared" si="46"/>
        <v>16012.654936032533</v>
      </c>
      <c r="N321">
        <f t="shared" si="47"/>
        <v>0.99993755329411094</v>
      </c>
      <c r="O321">
        <f t="shared" si="48"/>
        <v>-6.244865576577741E-5</v>
      </c>
      <c r="V321">
        <f t="shared" si="49"/>
        <v>0.99993755329411094</v>
      </c>
      <c r="W321">
        <f t="shared" si="50"/>
        <v>1</v>
      </c>
      <c r="X321">
        <f t="shared" si="51"/>
        <v>1</v>
      </c>
      <c r="Y321">
        <f t="shared" si="52"/>
        <v>0.99993755329411094</v>
      </c>
      <c r="Z321" t="e">
        <f t="shared" si="53"/>
        <v>#N/A</v>
      </c>
      <c r="AA321" t="e">
        <f t="shared" si="54"/>
        <v>#N/A</v>
      </c>
      <c r="AB321">
        <f t="shared" si="55"/>
        <v>1</v>
      </c>
    </row>
    <row r="322" spans="1:28" x14ac:dyDescent="0.25">
      <c r="A322">
        <v>0</v>
      </c>
      <c r="B322">
        <v>0.50700000000000001</v>
      </c>
      <c r="C322">
        <v>77.7</v>
      </c>
      <c r="D322">
        <v>3.2721</v>
      </c>
      <c r="E322">
        <v>8</v>
      </c>
      <c r="F322">
        <v>307</v>
      </c>
      <c r="G322">
        <v>17.399999999999999</v>
      </c>
      <c r="H322">
        <v>390.39</v>
      </c>
      <c r="I322">
        <v>9.93</v>
      </c>
      <c r="J322">
        <v>27.5</v>
      </c>
      <c r="K322">
        <v>1</v>
      </c>
      <c r="L322">
        <f t="shared" si="45"/>
        <v>1.8014116217382061</v>
      </c>
      <c r="M322">
        <f t="shared" si="46"/>
        <v>6.0581933086128252</v>
      </c>
      <c r="N322">
        <f t="shared" si="47"/>
        <v>0.85832068402267458</v>
      </c>
      <c r="O322">
        <f t="shared" si="48"/>
        <v>-0.15277749172196342</v>
      </c>
      <c r="V322">
        <f t="shared" si="49"/>
        <v>0.85832068402267458</v>
      </c>
      <c r="W322">
        <f t="shared" si="50"/>
        <v>1</v>
      </c>
      <c r="X322">
        <f t="shared" si="51"/>
        <v>1</v>
      </c>
      <c r="Y322">
        <f t="shared" si="52"/>
        <v>0.85832068402267458</v>
      </c>
      <c r="Z322" t="e">
        <f t="shared" si="53"/>
        <v>#N/A</v>
      </c>
      <c r="AA322" t="e">
        <f t="shared" si="54"/>
        <v>#N/A</v>
      </c>
      <c r="AB322">
        <f t="shared" si="55"/>
        <v>1</v>
      </c>
    </row>
    <row r="323" spans="1:28" x14ac:dyDescent="0.25">
      <c r="A323">
        <v>20</v>
      </c>
      <c r="B323">
        <v>0.64700000000000002</v>
      </c>
      <c r="C323">
        <v>89.4</v>
      </c>
      <c r="D323">
        <v>2.1398000000000001</v>
      </c>
      <c r="E323">
        <v>5</v>
      </c>
      <c r="F323">
        <v>264</v>
      </c>
      <c r="G323">
        <v>13</v>
      </c>
      <c r="H323">
        <v>388.37</v>
      </c>
      <c r="I323">
        <v>7.26</v>
      </c>
      <c r="J323">
        <v>43.1</v>
      </c>
      <c r="K323">
        <v>1</v>
      </c>
      <c r="L323">
        <f t="shared" ref="L323:L386" si="56">$R$2 + A323*$R$3 + B323*$R$4 + C323*$R$5 + D323*$R$6 + E323*$R$7 + F323*$R$8 + G323*$R$9 + H323*$R$10 + I323*$R$11 + J323*$R$12</f>
        <v>0.74734829322964913</v>
      </c>
      <c r="M323">
        <f t="shared" ref="M323:M386" si="57">EXP(L323)</f>
        <v>2.1113937896558164</v>
      </c>
      <c r="N323">
        <f t="shared" ref="N323:N386" si="58" xml:space="preserve"> IF(K323=1,M323/(1+M323),1 - (M323/(1+M323)))</f>
        <v>0.67860063122687519</v>
      </c>
      <c r="O323">
        <f t="shared" ref="O323:O386" si="59">LN(N323)</f>
        <v>-0.38772249644252654</v>
      </c>
      <c r="V323">
        <f t="shared" ref="V323:V386" si="60" xml:space="preserve"> M323 / (1 + M323)</f>
        <v>0.67860063122687519</v>
      </c>
      <c r="W323">
        <f t="shared" ref="W323:W386" si="61">IF(V323&gt;=0.5,1,0)</f>
        <v>1</v>
      </c>
      <c r="X323">
        <f t="shared" ref="X323:X386" si="62">IF(W323=K323,1,0)</f>
        <v>1</v>
      </c>
      <c r="Y323">
        <f t="shared" ref="Y323:Y386" si="63">IF(X323=1,V323,NA())</f>
        <v>0.67860063122687519</v>
      </c>
      <c r="Z323" t="e">
        <f t="shared" ref="Z323:Z386" si="64">IF(X323=0,V323,NA())</f>
        <v>#N/A</v>
      </c>
      <c r="AA323" t="e">
        <f t="shared" ref="AA323:AA386" si="65">IF(X323=0,IF(W323=1,1,2),NA())</f>
        <v>#N/A</v>
      </c>
      <c r="AB323">
        <f t="shared" ref="AB323:AB386" si="66">IF(X323=1,IF(W323=1,1,2),NA())</f>
        <v>1</v>
      </c>
    </row>
    <row r="324" spans="1:28" x14ac:dyDescent="0.25">
      <c r="A324">
        <v>0</v>
      </c>
      <c r="B324">
        <v>0.59699999999999998</v>
      </c>
      <c r="C324">
        <v>100</v>
      </c>
      <c r="D324">
        <v>1.4655</v>
      </c>
      <c r="E324">
        <v>24</v>
      </c>
      <c r="F324">
        <v>666</v>
      </c>
      <c r="G324">
        <v>20.2</v>
      </c>
      <c r="H324">
        <v>179.36</v>
      </c>
      <c r="I324">
        <v>19.78</v>
      </c>
      <c r="J324">
        <v>27.5</v>
      </c>
      <c r="K324">
        <v>1</v>
      </c>
      <c r="L324">
        <f t="shared" si="56"/>
        <v>14.373206792353535</v>
      </c>
      <c r="M324">
        <f t="shared" si="57"/>
        <v>1746644.0033323525</v>
      </c>
      <c r="N324">
        <f t="shared" si="58"/>
        <v>0.99999942747381521</v>
      </c>
      <c r="O324">
        <f t="shared" si="59"/>
        <v>-5.7252634868759836E-7</v>
      </c>
      <c r="V324">
        <f t="shared" si="60"/>
        <v>0.99999942747381521</v>
      </c>
      <c r="W324">
        <f t="shared" si="61"/>
        <v>1</v>
      </c>
      <c r="X324">
        <f t="shared" si="62"/>
        <v>1</v>
      </c>
      <c r="Y324">
        <f t="shared" si="63"/>
        <v>0.99999942747381521</v>
      </c>
      <c r="Z324" t="e">
        <f t="shared" si="64"/>
        <v>#N/A</v>
      </c>
      <c r="AA324" t="e">
        <f t="shared" si="65"/>
        <v>#N/A</v>
      </c>
      <c r="AB324">
        <f t="shared" si="66"/>
        <v>1</v>
      </c>
    </row>
    <row r="325" spans="1:28" x14ac:dyDescent="0.25">
      <c r="A325">
        <v>30</v>
      </c>
      <c r="B325">
        <v>0.42799999999999999</v>
      </c>
      <c r="C325">
        <v>65.099999999999994</v>
      </c>
      <c r="D325">
        <v>6.3361000000000001</v>
      </c>
      <c r="E325">
        <v>6</v>
      </c>
      <c r="F325">
        <v>300</v>
      </c>
      <c r="G325">
        <v>16.600000000000001</v>
      </c>
      <c r="H325">
        <v>394.62</v>
      </c>
      <c r="I325">
        <v>12.4</v>
      </c>
      <c r="J325">
        <v>20.100000000000001</v>
      </c>
      <c r="K325">
        <v>0</v>
      </c>
      <c r="L325">
        <f t="shared" si="56"/>
        <v>-2.0578311661711441</v>
      </c>
      <c r="M325">
        <f t="shared" si="57"/>
        <v>0.12773069635473133</v>
      </c>
      <c r="N325">
        <f t="shared" si="58"/>
        <v>0.88673652604508579</v>
      </c>
      <c r="O325">
        <f t="shared" si="59"/>
        <v>-0.12020738020552116</v>
      </c>
      <c r="V325">
        <f t="shared" si="60"/>
        <v>0.11326347395491417</v>
      </c>
      <c r="W325">
        <f t="shared" si="61"/>
        <v>0</v>
      </c>
      <c r="X325">
        <f t="shared" si="62"/>
        <v>1</v>
      </c>
      <c r="Y325">
        <f t="shared" si="63"/>
        <v>0.11326347395491417</v>
      </c>
      <c r="Z325" t="e">
        <f t="shared" si="64"/>
        <v>#N/A</v>
      </c>
      <c r="AA325" t="e">
        <f t="shared" si="65"/>
        <v>#N/A</v>
      </c>
      <c r="AB325">
        <f t="shared" si="66"/>
        <v>2</v>
      </c>
    </row>
    <row r="326" spans="1:28" x14ac:dyDescent="0.25">
      <c r="A326">
        <v>0</v>
      </c>
      <c r="B326">
        <v>0.54400000000000004</v>
      </c>
      <c r="C326">
        <v>58.8</v>
      </c>
      <c r="D326">
        <v>4.0019</v>
      </c>
      <c r="E326">
        <v>4</v>
      </c>
      <c r="F326">
        <v>304</v>
      </c>
      <c r="G326">
        <v>18.399999999999999</v>
      </c>
      <c r="H326">
        <v>396.23</v>
      </c>
      <c r="I326">
        <v>12.73</v>
      </c>
      <c r="J326">
        <v>21</v>
      </c>
      <c r="K326">
        <v>1</v>
      </c>
      <c r="L326">
        <f t="shared" si="56"/>
        <v>-1.5109037189485439</v>
      </c>
      <c r="M326">
        <f t="shared" si="57"/>
        <v>0.22071042760867166</v>
      </c>
      <c r="N326">
        <f t="shared" si="58"/>
        <v>0.18080490066840468</v>
      </c>
      <c r="O326">
        <f t="shared" si="59"/>
        <v>-1.7103367259245674</v>
      </c>
      <c r="V326">
        <f t="shared" si="60"/>
        <v>0.18080490066840468</v>
      </c>
      <c r="W326">
        <f t="shared" si="61"/>
        <v>0</v>
      </c>
      <c r="X326">
        <f t="shared" si="62"/>
        <v>0</v>
      </c>
      <c r="Y326" t="e">
        <f t="shared" si="63"/>
        <v>#N/A</v>
      </c>
      <c r="Z326">
        <f t="shared" si="64"/>
        <v>0.18080490066840468</v>
      </c>
      <c r="AA326">
        <f t="shared" si="65"/>
        <v>2</v>
      </c>
      <c r="AB326" t="e">
        <f t="shared" si="66"/>
        <v>#N/A</v>
      </c>
    </row>
    <row r="327" spans="1:28" x14ac:dyDescent="0.25">
      <c r="A327">
        <v>0</v>
      </c>
      <c r="B327">
        <v>0.437</v>
      </c>
      <c r="C327">
        <v>18.399999999999999</v>
      </c>
      <c r="D327">
        <v>5.5026999999999999</v>
      </c>
      <c r="E327">
        <v>4</v>
      </c>
      <c r="F327">
        <v>289</v>
      </c>
      <c r="G327">
        <v>16</v>
      </c>
      <c r="H327">
        <v>396.9</v>
      </c>
      <c r="I327">
        <v>8.58</v>
      </c>
      <c r="J327">
        <v>23.9</v>
      </c>
      <c r="K327">
        <v>0</v>
      </c>
      <c r="L327">
        <f t="shared" si="56"/>
        <v>-3.2385442205549744</v>
      </c>
      <c r="M327">
        <f t="shared" si="57"/>
        <v>3.9220950612504774E-2</v>
      </c>
      <c r="N327">
        <f t="shared" si="58"/>
        <v>0.96225927644223452</v>
      </c>
      <c r="O327">
        <f t="shared" si="59"/>
        <v>-3.847134649869656E-2</v>
      </c>
      <c r="V327">
        <f t="shared" si="60"/>
        <v>3.7740723557765463E-2</v>
      </c>
      <c r="W327">
        <f t="shared" si="61"/>
        <v>0</v>
      </c>
      <c r="X327">
        <f t="shared" si="62"/>
        <v>1</v>
      </c>
      <c r="Y327">
        <f t="shared" si="63"/>
        <v>3.7740723557765463E-2</v>
      </c>
      <c r="Z327" t="e">
        <f t="shared" si="64"/>
        <v>#N/A</v>
      </c>
      <c r="AA327" t="e">
        <f t="shared" si="65"/>
        <v>#N/A</v>
      </c>
      <c r="AB327">
        <f t="shared" si="66"/>
        <v>2</v>
      </c>
    </row>
    <row r="328" spans="1:28" x14ac:dyDescent="0.25">
      <c r="A328">
        <v>75</v>
      </c>
      <c r="B328">
        <v>0.42799999999999999</v>
      </c>
      <c r="C328">
        <v>15.8</v>
      </c>
      <c r="D328">
        <v>5.4010999999999996</v>
      </c>
      <c r="E328">
        <v>3</v>
      </c>
      <c r="F328">
        <v>252</v>
      </c>
      <c r="G328">
        <v>18.3</v>
      </c>
      <c r="H328">
        <v>395.62</v>
      </c>
      <c r="I328">
        <v>1.98</v>
      </c>
      <c r="J328">
        <v>34.9</v>
      </c>
      <c r="K328">
        <v>0</v>
      </c>
      <c r="L328">
        <f t="shared" si="56"/>
        <v>-7.5498775828833224</v>
      </c>
      <c r="M328">
        <f t="shared" si="57"/>
        <v>5.2617453594317105E-4</v>
      </c>
      <c r="N328">
        <f t="shared" si="58"/>
        <v>0.99947410217809918</v>
      </c>
      <c r="O328">
        <f t="shared" si="59"/>
        <v>-5.260361546617538E-4</v>
      </c>
      <c r="V328">
        <f t="shared" si="60"/>
        <v>5.2589782190077888E-4</v>
      </c>
      <c r="W328">
        <f t="shared" si="61"/>
        <v>0</v>
      </c>
      <c r="X328">
        <f t="shared" si="62"/>
        <v>1</v>
      </c>
      <c r="Y328">
        <f t="shared" si="63"/>
        <v>5.2589782190077888E-4</v>
      </c>
      <c r="Z328" t="e">
        <f t="shared" si="64"/>
        <v>#N/A</v>
      </c>
      <c r="AA328" t="e">
        <f t="shared" si="65"/>
        <v>#N/A</v>
      </c>
      <c r="AB328">
        <f t="shared" si="66"/>
        <v>2</v>
      </c>
    </row>
    <row r="329" spans="1:28" x14ac:dyDescent="0.25">
      <c r="A329">
        <v>80</v>
      </c>
      <c r="B329">
        <v>0.40400000000000003</v>
      </c>
      <c r="C329">
        <v>36.6</v>
      </c>
      <c r="D329">
        <v>7.3090000000000002</v>
      </c>
      <c r="E329">
        <v>2</v>
      </c>
      <c r="F329">
        <v>329</v>
      </c>
      <c r="G329">
        <v>12.6</v>
      </c>
      <c r="H329">
        <v>354.31</v>
      </c>
      <c r="I329">
        <v>8.61</v>
      </c>
      <c r="J329">
        <v>30.3</v>
      </c>
      <c r="K329">
        <v>0</v>
      </c>
      <c r="L329">
        <f t="shared" si="56"/>
        <v>-7.0561893265739224</v>
      </c>
      <c r="M329">
        <f t="shared" si="57"/>
        <v>8.6205686002162329E-4</v>
      </c>
      <c r="N329">
        <f t="shared" si="58"/>
        <v>0.99913868564192942</v>
      </c>
      <c r="O329">
        <f t="shared" si="59"/>
        <v>-8.6168550241222158E-4</v>
      </c>
      <c r="V329">
        <f t="shared" si="60"/>
        <v>8.6131435807061327E-4</v>
      </c>
      <c r="W329">
        <f t="shared" si="61"/>
        <v>0</v>
      </c>
      <c r="X329">
        <f t="shared" si="62"/>
        <v>1</v>
      </c>
      <c r="Y329">
        <f t="shared" si="63"/>
        <v>8.6131435807061327E-4</v>
      </c>
      <c r="Z329" t="e">
        <f t="shared" si="64"/>
        <v>#N/A</v>
      </c>
      <c r="AA329" t="e">
        <f t="shared" si="65"/>
        <v>#N/A</v>
      </c>
      <c r="AB329">
        <f t="shared" si="66"/>
        <v>2</v>
      </c>
    </row>
    <row r="330" spans="1:28" x14ac:dyDescent="0.25">
      <c r="A330">
        <v>0</v>
      </c>
      <c r="B330">
        <v>0.53800000000000003</v>
      </c>
      <c r="C330">
        <v>96.9</v>
      </c>
      <c r="D330">
        <v>3.7597999999999998</v>
      </c>
      <c r="E330">
        <v>4</v>
      </c>
      <c r="F330">
        <v>307</v>
      </c>
      <c r="G330">
        <v>21</v>
      </c>
      <c r="H330">
        <v>248.31</v>
      </c>
      <c r="I330">
        <v>20.34</v>
      </c>
      <c r="J330">
        <v>13.5</v>
      </c>
      <c r="K330">
        <v>1</v>
      </c>
      <c r="L330">
        <f t="shared" si="56"/>
        <v>2.2824122840020484</v>
      </c>
      <c r="M330">
        <f t="shared" si="57"/>
        <v>9.8002930079703194</v>
      </c>
      <c r="N330">
        <f t="shared" si="58"/>
        <v>0.907409919410332</v>
      </c>
      <c r="O330">
        <f t="shared" si="59"/>
        <v>-9.7160980127725963E-2</v>
      </c>
      <c r="V330">
        <f t="shared" si="60"/>
        <v>0.907409919410332</v>
      </c>
      <c r="W330">
        <f t="shared" si="61"/>
        <v>1</v>
      </c>
      <c r="X330">
        <f t="shared" si="62"/>
        <v>1</v>
      </c>
      <c r="Y330">
        <f t="shared" si="63"/>
        <v>0.907409919410332</v>
      </c>
      <c r="Z330" t="e">
        <f t="shared" si="64"/>
        <v>#N/A</v>
      </c>
      <c r="AA330" t="e">
        <f t="shared" si="65"/>
        <v>#N/A</v>
      </c>
      <c r="AB330">
        <f t="shared" si="66"/>
        <v>1</v>
      </c>
    </row>
    <row r="331" spans="1:28" x14ac:dyDescent="0.25">
      <c r="A331">
        <v>22</v>
      </c>
      <c r="B331">
        <v>0.43099999999999999</v>
      </c>
      <c r="C331">
        <v>70.2</v>
      </c>
      <c r="D331">
        <v>7.9549000000000003</v>
      </c>
      <c r="E331">
        <v>7</v>
      </c>
      <c r="F331">
        <v>330</v>
      </c>
      <c r="G331">
        <v>19.100000000000001</v>
      </c>
      <c r="H331">
        <v>389.13</v>
      </c>
      <c r="I331">
        <v>18.46</v>
      </c>
      <c r="J331">
        <v>18.5</v>
      </c>
      <c r="K331">
        <v>0</v>
      </c>
      <c r="L331">
        <f t="shared" si="56"/>
        <v>-0.86799552268129121</v>
      </c>
      <c r="M331">
        <f t="shared" si="57"/>
        <v>0.4197921703472447</v>
      </c>
      <c r="N331">
        <f t="shared" si="58"/>
        <v>0.70432843685525159</v>
      </c>
      <c r="O331">
        <f t="shared" si="59"/>
        <v>-0.35051050199126788</v>
      </c>
      <c r="V331">
        <f t="shared" si="60"/>
        <v>0.29567156314474835</v>
      </c>
      <c r="W331">
        <f t="shared" si="61"/>
        <v>0</v>
      </c>
      <c r="X331">
        <f t="shared" si="62"/>
        <v>1</v>
      </c>
      <c r="Y331">
        <f t="shared" si="63"/>
        <v>0.29567156314474835</v>
      </c>
      <c r="Z331" t="e">
        <f t="shared" si="64"/>
        <v>#N/A</v>
      </c>
      <c r="AA331" t="e">
        <f t="shared" si="65"/>
        <v>#N/A</v>
      </c>
      <c r="AB331">
        <f t="shared" si="66"/>
        <v>2</v>
      </c>
    </row>
    <row r="332" spans="1:28" x14ac:dyDescent="0.25">
      <c r="A332">
        <v>0</v>
      </c>
      <c r="B332">
        <v>0.71299999999999997</v>
      </c>
      <c r="C332">
        <v>92.6</v>
      </c>
      <c r="D332">
        <v>2.3235999999999999</v>
      </c>
      <c r="E332">
        <v>24</v>
      </c>
      <c r="F332">
        <v>666</v>
      </c>
      <c r="G332">
        <v>20.2</v>
      </c>
      <c r="H332">
        <v>0.32</v>
      </c>
      <c r="I332">
        <v>17.440000000000001</v>
      </c>
      <c r="J332">
        <v>13.4</v>
      </c>
      <c r="K332">
        <v>1</v>
      </c>
      <c r="L332">
        <f t="shared" si="56"/>
        <v>15.862298050089784</v>
      </c>
      <c r="M332">
        <f t="shared" si="57"/>
        <v>7742986.7031195266</v>
      </c>
      <c r="N332">
        <f t="shared" si="58"/>
        <v>0.99999987085088615</v>
      </c>
      <c r="O332">
        <f t="shared" si="59"/>
        <v>-1.2914912218750713E-7</v>
      </c>
      <c r="V332">
        <f t="shared" si="60"/>
        <v>0.99999987085088615</v>
      </c>
      <c r="W332">
        <f t="shared" si="61"/>
        <v>1</v>
      </c>
      <c r="X332">
        <f t="shared" si="62"/>
        <v>1</v>
      </c>
      <c r="Y332">
        <f t="shared" si="63"/>
        <v>0.99999987085088615</v>
      </c>
      <c r="Z332" t="e">
        <f t="shared" si="64"/>
        <v>#N/A</v>
      </c>
      <c r="AA332" t="e">
        <f t="shared" si="65"/>
        <v>#N/A</v>
      </c>
      <c r="AB332">
        <f t="shared" si="66"/>
        <v>1</v>
      </c>
    </row>
    <row r="333" spans="1:28" x14ac:dyDescent="0.25">
      <c r="A333">
        <v>12.5</v>
      </c>
      <c r="B333">
        <v>0.52400000000000002</v>
      </c>
      <c r="C333">
        <v>94.3</v>
      </c>
      <c r="D333">
        <v>6.3467000000000002</v>
      </c>
      <c r="E333">
        <v>5</v>
      </c>
      <c r="F333">
        <v>311</v>
      </c>
      <c r="G333">
        <v>15.2</v>
      </c>
      <c r="H333">
        <v>392.52</v>
      </c>
      <c r="I333">
        <v>20.45</v>
      </c>
      <c r="J333">
        <v>15</v>
      </c>
      <c r="K333">
        <v>0</v>
      </c>
      <c r="L333">
        <f t="shared" si="56"/>
        <v>-0.31856928022692765</v>
      </c>
      <c r="M333">
        <f t="shared" si="57"/>
        <v>0.7271886964124713</v>
      </c>
      <c r="N333">
        <f t="shared" si="58"/>
        <v>0.57897553525974965</v>
      </c>
      <c r="O333">
        <f t="shared" si="59"/>
        <v>-0.54649505573923607</v>
      </c>
      <c r="V333">
        <f t="shared" si="60"/>
        <v>0.42102446474025029</v>
      </c>
      <c r="W333">
        <f t="shared" si="61"/>
        <v>0</v>
      </c>
      <c r="X333">
        <f t="shared" si="62"/>
        <v>1</v>
      </c>
      <c r="Y333">
        <f t="shared" si="63"/>
        <v>0.42102446474025029</v>
      </c>
      <c r="Z333" t="e">
        <f t="shared" si="64"/>
        <v>#N/A</v>
      </c>
      <c r="AA333" t="e">
        <f t="shared" si="65"/>
        <v>#N/A</v>
      </c>
      <c r="AB333">
        <f t="shared" si="66"/>
        <v>2</v>
      </c>
    </row>
    <row r="334" spans="1:28" x14ac:dyDescent="0.25">
      <c r="A334">
        <v>0</v>
      </c>
      <c r="B334">
        <v>0.53800000000000003</v>
      </c>
      <c r="C334">
        <v>91.7</v>
      </c>
      <c r="D334">
        <v>3.9769000000000001</v>
      </c>
      <c r="E334">
        <v>4</v>
      </c>
      <c r="F334">
        <v>307</v>
      </c>
      <c r="G334">
        <v>21</v>
      </c>
      <c r="H334">
        <v>396.9</v>
      </c>
      <c r="I334">
        <v>18.72</v>
      </c>
      <c r="J334">
        <v>15.2</v>
      </c>
      <c r="K334">
        <v>1</v>
      </c>
      <c r="L334">
        <f t="shared" si="56"/>
        <v>-0.30742445312172284</v>
      </c>
      <c r="M334">
        <f t="shared" si="57"/>
        <v>0.73533841797139865</v>
      </c>
      <c r="N334">
        <f t="shared" si="58"/>
        <v>0.42374352481114624</v>
      </c>
      <c r="O334">
        <f t="shared" si="59"/>
        <v>-0.85862690108588857</v>
      </c>
      <c r="V334">
        <f t="shared" si="60"/>
        <v>0.42374352481114624</v>
      </c>
      <c r="W334">
        <f t="shared" si="61"/>
        <v>0</v>
      </c>
      <c r="X334">
        <f t="shared" si="62"/>
        <v>0</v>
      </c>
      <c r="Y334" t="e">
        <f t="shared" si="63"/>
        <v>#N/A</v>
      </c>
      <c r="Z334">
        <f t="shared" si="64"/>
        <v>0.42374352481114624</v>
      </c>
      <c r="AA334">
        <f t="shared" si="65"/>
        <v>2</v>
      </c>
      <c r="AB334" t="e">
        <f t="shared" si="66"/>
        <v>#N/A</v>
      </c>
    </row>
    <row r="335" spans="1:28" x14ac:dyDescent="0.25">
      <c r="A335">
        <v>35</v>
      </c>
      <c r="B335">
        <v>0.43790000000000001</v>
      </c>
      <c r="C335">
        <v>23.3</v>
      </c>
      <c r="D335">
        <v>6.6406999999999998</v>
      </c>
      <c r="E335">
        <v>1</v>
      </c>
      <c r="F335">
        <v>304</v>
      </c>
      <c r="G335">
        <v>16.899999999999999</v>
      </c>
      <c r="H335">
        <v>362.25</v>
      </c>
      <c r="I335">
        <v>7.83</v>
      </c>
      <c r="J335">
        <v>19.399999999999999</v>
      </c>
      <c r="K335">
        <v>0</v>
      </c>
      <c r="L335">
        <f t="shared" si="56"/>
        <v>-6.4853685006964277</v>
      </c>
      <c r="M335">
        <f t="shared" si="57"/>
        <v>1.5255984789495438E-3</v>
      </c>
      <c r="N335">
        <f t="shared" si="58"/>
        <v>0.99847672542642296</v>
      </c>
      <c r="O335">
        <f t="shared" si="59"/>
        <v>-1.5244359358225095E-3</v>
      </c>
      <c r="V335">
        <f t="shared" si="60"/>
        <v>1.5232745735770721E-3</v>
      </c>
      <c r="W335">
        <f t="shared" si="61"/>
        <v>0</v>
      </c>
      <c r="X335">
        <f t="shared" si="62"/>
        <v>1</v>
      </c>
      <c r="Y335">
        <f t="shared" si="63"/>
        <v>1.5232745735770721E-3</v>
      </c>
      <c r="Z335" t="e">
        <f t="shared" si="64"/>
        <v>#N/A</v>
      </c>
      <c r="AA335" t="e">
        <f t="shared" si="65"/>
        <v>#N/A</v>
      </c>
      <c r="AB335">
        <f t="shared" si="66"/>
        <v>2</v>
      </c>
    </row>
    <row r="336" spans="1:28" x14ac:dyDescent="0.25">
      <c r="A336">
        <v>0</v>
      </c>
      <c r="B336">
        <v>0.69299999999999995</v>
      </c>
      <c r="C336">
        <v>96</v>
      </c>
      <c r="D336">
        <v>1.7028000000000001</v>
      </c>
      <c r="E336">
        <v>24</v>
      </c>
      <c r="F336">
        <v>666</v>
      </c>
      <c r="G336">
        <v>20.2</v>
      </c>
      <c r="H336">
        <v>396.9</v>
      </c>
      <c r="I336">
        <v>19.77</v>
      </c>
      <c r="J336">
        <v>8.3000000000000007</v>
      </c>
      <c r="K336">
        <v>1</v>
      </c>
      <c r="L336">
        <f t="shared" si="56"/>
        <v>9.5458407479847907</v>
      </c>
      <c r="M336">
        <f t="shared" si="57"/>
        <v>13986.400560873553</v>
      </c>
      <c r="N336">
        <f t="shared" si="58"/>
        <v>0.99992850708781467</v>
      </c>
      <c r="O336">
        <f t="shared" si="59"/>
        <v>-7.1495467925392233E-5</v>
      </c>
      <c r="V336">
        <f t="shared" si="60"/>
        <v>0.99992850708781467</v>
      </c>
      <c r="W336">
        <f t="shared" si="61"/>
        <v>1</v>
      </c>
      <c r="X336">
        <f t="shared" si="62"/>
        <v>1</v>
      </c>
      <c r="Y336">
        <f t="shared" si="63"/>
        <v>0.99992850708781467</v>
      </c>
      <c r="Z336" t="e">
        <f t="shared" si="64"/>
        <v>#N/A</v>
      </c>
      <c r="AA336" t="e">
        <f t="shared" si="65"/>
        <v>#N/A</v>
      </c>
      <c r="AB336">
        <f t="shared" si="66"/>
        <v>1</v>
      </c>
    </row>
    <row r="337" spans="1:28" x14ac:dyDescent="0.25">
      <c r="A337">
        <v>0</v>
      </c>
      <c r="B337">
        <v>0.57999999999999996</v>
      </c>
      <c r="C337">
        <v>75</v>
      </c>
      <c r="D337">
        <v>2.8965000000000001</v>
      </c>
      <c r="E337">
        <v>24</v>
      </c>
      <c r="F337">
        <v>666</v>
      </c>
      <c r="G337">
        <v>20.2</v>
      </c>
      <c r="H337">
        <v>393.37</v>
      </c>
      <c r="I337">
        <v>14.36</v>
      </c>
      <c r="J337">
        <v>23.2</v>
      </c>
      <c r="K337">
        <v>1</v>
      </c>
      <c r="L337">
        <f t="shared" si="56"/>
        <v>9.248270543610726</v>
      </c>
      <c r="M337">
        <f t="shared" si="57"/>
        <v>10386.587025067251</v>
      </c>
      <c r="N337">
        <f t="shared" si="58"/>
        <v>0.99990373125177323</v>
      </c>
      <c r="O337">
        <f t="shared" si="59"/>
        <v>-9.6273382360128563E-5</v>
      </c>
      <c r="V337">
        <f t="shared" si="60"/>
        <v>0.99990373125177323</v>
      </c>
      <c r="W337">
        <f t="shared" si="61"/>
        <v>1</v>
      </c>
      <c r="X337">
        <f t="shared" si="62"/>
        <v>1</v>
      </c>
      <c r="Y337">
        <f t="shared" si="63"/>
        <v>0.99990373125177323</v>
      </c>
      <c r="Z337" t="e">
        <f t="shared" si="64"/>
        <v>#N/A</v>
      </c>
      <c r="AA337" t="e">
        <f t="shared" si="65"/>
        <v>#N/A</v>
      </c>
      <c r="AB337">
        <f t="shared" si="66"/>
        <v>1</v>
      </c>
    </row>
    <row r="338" spans="1:28" x14ac:dyDescent="0.25">
      <c r="A338">
        <v>80</v>
      </c>
      <c r="B338">
        <v>0.39200000000000002</v>
      </c>
      <c r="C338">
        <v>32</v>
      </c>
      <c r="D338">
        <v>9.2202999999999999</v>
      </c>
      <c r="E338">
        <v>1</v>
      </c>
      <c r="F338">
        <v>315</v>
      </c>
      <c r="G338">
        <v>16.399999999999999</v>
      </c>
      <c r="H338">
        <v>392.89</v>
      </c>
      <c r="I338">
        <v>6.57</v>
      </c>
      <c r="J338">
        <v>21.9</v>
      </c>
      <c r="K338">
        <v>0</v>
      </c>
      <c r="L338">
        <f t="shared" si="56"/>
        <v>-9.2727317652643109</v>
      </c>
      <c r="M338">
        <f t="shared" si="57"/>
        <v>9.3951509491790278E-5</v>
      </c>
      <c r="N338">
        <f t="shared" si="58"/>
        <v>0.99990605731656512</v>
      </c>
      <c r="O338">
        <f t="shared" si="59"/>
        <v>-9.3947096325137916E-5</v>
      </c>
      <c r="V338">
        <f t="shared" si="60"/>
        <v>9.3942683434875861E-5</v>
      </c>
      <c r="W338">
        <f t="shared" si="61"/>
        <v>0</v>
      </c>
      <c r="X338">
        <f t="shared" si="62"/>
        <v>1</v>
      </c>
      <c r="Y338">
        <f t="shared" si="63"/>
        <v>9.3942683434875861E-5</v>
      </c>
      <c r="Z338" t="e">
        <f t="shared" si="64"/>
        <v>#N/A</v>
      </c>
      <c r="AA338" t="e">
        <f t="shared" si="65"/>
        <v>#N/A</v>
      </c>
      <c r="AB338">
        <f t="shared" si="66"/>
        <v>2</v>
      </c>
    </row>
    <row r="339" spans="1:28" x14ac:dyDescent="0.25">
      <c r="A339">
        <v>20</v>
      </c>
      <c r="B339">
        <v>0.46400000000000002</v>
      </c>
      <c r="C339">
        <v>42.1</v>
      </c>
      <c r="D339">
        <v>4.4290000000000003</v>
      </c>
      <c r="E339">
        <v>3</v>
      </c>
      <c r="F339">
        <v>223</v>
      </c>
      <c r="G339">
        <v>18.600000000000001</v>
      </c>
      <c r="H339">
        <v>388.65</v>
      </c>
      <c r="I339">
        <v>13</v>
      </c>
      <c r="J339">
        <v>21.1</v>
      </c>
      <c r="K339">
        <v>1</v>
      </c>
      <c r="L339">
        <f t="shared" si="56"/>
        <v>-3.4827715152018204</v>
      </c>
      <c r="M339">
        <f t="shared" si="57"/>
        <v>3.0722146035941301E-2</v>
      </c>
      <c r="N339">
        <f t="shared" si="58"/>
        <v>2.9806428584168619E-2</v>
      </c>
      <c r="O339">
        <f t="shared" si="59"/>
        <v>-3.5130311844349591</v>
      </c>
      <c r="V339">
        <f t="shared" si="60"/>
        <v>2.9806428584168619E-2</v>
      </c>
      <c r="W339">
        <f t="shared" si="61"/>
        <v>0</v>
      </c>
      <c r="X339">
        <f t="shared" si="62"/>
        <v>0</v>
      </c>
      <c r="Y339" t="e">
        <f t="shared" si="63"/>
        <v>#N/A</v>
      </c>
      <c r="Z339">
        <f t="shared" si="64"/>
        <v>2.9806428584168619E-2</v>
      </c>
      <c r="AA339">
        <f t="shared" si="65"/>
        <v>2</v>
      </c>
      <c r="AB339" t="e">
        <f t="shared" si="66"/>
        <v>#N/A</v>
      </c>
    </row>
    <row r="340" spans="1:28" x14ac:dyDescent="0.25">
      <c r="A340">
        <v>0</v>
      </c>
      <c r="B340">
        <v>0.437</v>
      </c>
      <c r="C340">
        <v>45.8</v>
      </c>
      <c r="D340">
        <v>4.0904999999999996</v>
      </c>
      <c r="E340">
        <v>5</v>
      </c>
      <c r="F340">
        <v>398</v>
      </c>
      <c r="G340">
        <v>18.7</v>
      </c>
      <c r="H340">
        <v>386.96</v>
      </c>
      <c r="I340">
        <v>10.27</v>
      </c>
      <c r="J340">
        <v>20.8</v>
      </c>
      <c r="K340">
        <v>0</v>
      </c>
      <c r="L340">
        <f t="shared" si="56"/>
        <v>-1.7532030553742368</v>
      </c>
      <c r="M340">
        <f t="shared" si="57"/>
        <v>0.17321822635840078</v>
      </c>
      <c r="N340">
        <f t="shared" si="58"/>
        <v>0.85235634559133999</v>
      </c>
      <c r="O340">
        <f t="shared" si="59"/>
        <v>-0.15975059359407368</v>
      </c>
      <c r="V340">
        <f t="shared" si="60"/>
        <v>0.14764365440866001</v>
      </c>
      <c r="W340">
        <f t="shared" si="61"/>
        <v>0</v>
      </c>
      <c r="X340">
        <f t="shared" si="62"/>
        <v>1</v>
      </c>
      <c r="Y340">
        <f t="shared" si="63"/>
        <v>0.14764365440866001</v>
      </c>
      <c r="Z340" t="e">
        <f t="shared" si="64"/>
        <v>#N/A</v>
      </c>
      <c r="AA340" t="e">
        <f t="shared" si="65"/>
        <v>#N/A</v>
      </c>
      <c r="AB340">
        <f t="shared" si="66"/>
        <v>2</v>
      </c>
    </row>
    <row r="341" spans="1:28" x14ac:dyDescent="0.25">
      <c r="A341">
        <v>0</v>
      </c>
      <c r="B341">
        <v>0.54400000000000004</v>
      </c>
      <c r="C341">
        <v>87.3</v>
      </c>
      <c r="D341">
        <v>3.6023000000000001</v>
      </c>
      <c r="E341">
        <v>4</v>
      </c>
      <c r="F341">
        <v>304</v>
      </c>
      <c r="G341">
        <v>18.399999999999999</v>
      </c>
      <c r="H341">
        <v>395.69</v>
      </c>
      <c r="I341">
        <v>9.2799999999999994</v>
      </c>
      <c r="J341">
        <v>23.8</v>
      </c>
      <c r="K341">
        <v>1</v>
      </c>
      <c r="L341">
        <f t="shared" si="56"/>
        <v>-0.35966578251908832</v>
      </c>
      <c r="M341">
        <f t="shared" si="57"/>
        <v>0.69790954066524846</v>
      </c>
      <c r="N341">
        <f t="shared" si="58"/>
        <v>0.41104047297584795</v>
      </c>
      <c r="O341">
        <f t="shared" si="59"/>
        <v>-0.88906359494039666</v>
      </c>
      <c r="V341">
        <f t="shared" si="60"/>
        <v>0.41104047297584795</v>
      </c>
      <c r="W341">
        <f t="shared" si="61"/>
        <v>0</v>
      </c>
      <c r="X341">
        <f t="shared" si="62"/>
        <v>0</v>
      </c>
      <c r="Y341" t="e">
        <f t="shared" si="63"/>
        <v>#N/A</v>
      </c>
      <c r="Z341">
        <f t="shared" si="64"/>
        <v>0.41104047297584795</v>
      </c>
      <c r="AA341">
        <f t="shared" si="65"/>
        <v>2</v>
      </c>
      <c r="AB341" t="e">
        <f t="shared" si="66"/>
        <v>#N/A</v>
      </c>
    </row>
    <row r="342" spans="1:28" x14ac:dyDescent="0.25">
      <c r="A342">
        <v>0</v>
      </c>
      <c r="B342">
        <v>0.871</v>
      </c>
      <c r="C342">
        <v>100</v>
      </c>
      <c r="D342">
        <v>1.7659</v>
      </c>
      <c r="E342">
        <v>5</v>
      </c>
      <c r="F342">
        <v>403</v>
      </c>
      <c r="G342">
        <v>14.7</v>
      </c>
      <c r="H342">
        <v>364.31</v>
      </c>
      <c r="I342">
        <v>7.39</v>
      </c>
      <c r="J342">
        <v>23.3</v>
      </c>
      <c r="K342">
        <v>1</v>
      </c>
      <c r="L342">
        <f t="shared" si="56"/>
        <v>1.0732223498578479</v>
      </c>
      <c r="M342">
        <f t="shared" si="57"/>
        <v>2.9247890249430264</v>
      </c>
      <c r="N342">
        <f t="shared" si="58"/>
        <v>0.74520923452324517</v>
      </c>
      <c r="O342">
        <f t="shared" si="59"/>
        <v>-0.2940902483249821</v>
      </c>
      <c r="V342">
        <f t="shared" si="60"/>
        <v>0.74520923452324517</v>
      </c>
      <c r="W342">
        <f t="shared" si="61"/>
        <v>1</v>
      </c>
      <c r="X342">
        <f t="shared" si="62"/>
        <v>1</v>
      </c>
      <c r="Y342">
        <f t="shared" si="63"/>
        <v>0.74520923452324517</v>
      </c>
      <c r="Z342" t="e">
        <f t="shared" si="64"/>
        <v>#N/A</v>
      </c>
      <c r="AA342" t="e">
        <f t="shared" si="65"/>
        <v>#N/A</v>
      </c>
      <c r="AB342">
        <f t="shared" si="66"/>
        <v>1</v>
      </c>
    </row>
    <row r="343" spans="1:28" x14ac:dyDescent="0.25">
      <c r="A343">
        <v>0</v>
      </c>
      <c r="B343">
        <v>0.48799999999999999</v>
      </c>
      <c r="C343">
        <v>83.3</v>
      </c>
      <c r="D343">
        <v>2.7410000000000001</v>
      </c>
      <c r="E343">
        <v>3</v>
      </c>
      <c r="F343">
        <v>193</v>
      </c>
      <c r="G343">
        <v>17.8</v>
      </c>
      <c r="H343">
        <v>395.56</v>
      </c>
      <c r="I343">
        <v>7.56</v>
      </c>
      <c r="J343">
        <v>39.799999999999997</v>
      </c>
      <c r="K343">
        <v>0</v>
      </c>
      <c r="L343">
        <f t="shared" si="56"/>
        <v>0.22109185441137091</v>
      </c>
      <c r="M343">
        <f t="shared" si="57"/>
        <v>1.2474380079857088</v>
      </c>
      <c r="N343">
        <f t="shared" si="58"/>
        <v>0.44495109384407938</v>
      </c>
      <c r="O343">
        <f t="shared" si="59"/>
        <v>-0.80979090432948531</v>
      </c>
      <c r="V343">
        <f t="shared" si="60"/>
        <v>0.55504890615592062</v>
      </c>
      <c r="W343">
        <f t="shared" si="61"/>
        <v>1</v>
      </c>
      <c r="X343">
        <f t="shared" si="62"/>
        <v>0</v>
      </c>
      <c r="Y343" t="e">
        <f t="shared" si="63"/>
        <v>#N/A</v>
      </c>
      <c r="Z343">
        <f t="shared" si="64"/>
        <v>0.55504890615592062</v>
      </c>
      <c r="AA343">
        <f t="shared" si="65"/>
        <v>1</v>
      </c>
      <c r="AB343" t="e">
        <f t="shared" si="66"/>
        <v>#N/A</v>
      </c>
    </row>
    <row r="344" spans="1:28" x14ac:dyDescent="0.25">
      <c r="A344">
        <v>80</v>
      </c>
      <c r="B344">
        <v>0.42199999999999999</v>
      </c>
      <c r="C344">
        <v>32</v>
      </c>
      <c r="D344">
        <v>5.6483999999999996</v>
      </c>
      <c r="E344">
        <v>4</v>
      </c>
      <c r="F344">
        <v>255</v>
      </c>
      <c r="G344">
        <v>14.4</v>
      </c>
      <c r="H344">
        <v>394.23</v>
      </c>
      <c r="I344">
        <v>2.97</v>
      </c>
      <c r="J344">
        <v>50</v>
      </c>
      <c r="K344">
        <v>0</v>
      </c>
      <c r="L344">
        <f t="shared" si="56"/>
        <v>-5.5915275480622482</v>
      </c>
      <c r="M344">
        <f t="shared" si="57"/>
        <v>3.7293267855556867E-3</v>
      </c>
      <c r="N344">
        <f t="shared" si="58"/>
        <v>0.99628452941840517</v>
      </c>
      <c r="O344">
        <f t="shared" si="59"/>
        <v>-3.7223900872131945E-3</v>
      </c>
      <c r="V344">
        <f t="shared" si="60"/>
        <v>3.7154705815948012E-3</v>
      </c>
      <c r="W344">
        <f t="shared" si="61"/>
        <v>0</v>
      </c>
      <c r="X344">
        <f t="shared" si="62"/>
        <v>1</v>
      </c>
      <c r="Y344">
        <f t="shared" si="63"/>
        <v>3.7154705815948012E-3</v>
      </c>
      <c r="Z344" t="e">
        <f t="shared" si="64"/>
        <v>#N/A</v>
      </c>
      <c r="AA344" t="e">
        <f t="shared" si="65"/>
        <v>#N/A</v>
      </c>
      <c r="AB344">
        <f t="shared" si="66"/>
        <v>2</v>
      </c>
    </row>
    <row r="345" spans="1:28" x14ac:dyDescent="0.25">
      <c r="A345">
        <v>0</v>
      </c>
      <c r="B345">
        <v>0.63100000000000001</v>
      </c>
      <c r="C345">
        <v>100</v>
      </c>
      <c r="D345">
        <v>1.5105999999999999</v>
      </c>
      <c r="E345">
        <v>24</v>
      </c>
      <c r="F345">
        <v>666</v>
      </c>
      <c r="G345">
        <v>20.2</v>
      </c>
      <c r="H345">
        <v>131.41999999999999</v>
      </c>
      <c r="I345">
        <v>13.33</v>
      </c>
      <c r="J345">
        <v>23.1</v>
      </c>
      <c r="K345">
        <v>1</v>
      </c>
      <c r="L345">
        <f t="shared" si="56"/>
        <v>14.504481400644202</v>
      </c>
      <c r="M345">
        <f t="shared" si="57"/>
        <v>1991664.7417824371</v>
      </c>
      <c r="N345">
        <f t="shared" si="58"/>
        <v>0.99999949790771658</v>
      </c>
      <c r="O345">
        <f t="shared" si="59"/>
        <v>-5.0209240946483921E-7</v>
      </c>
      <c r="V345">
        <f t="shared" si="60"/>
        <v>0.99999949790771658</v>
      </c>
      <c r="W345">
        <f t="shared" si="61"/>
        <v>1</v>
      </c>
      <c r="X345">
        <f t="shared" si="62"/>
        <v>1</v>
      </c>
      <c r="Y345">
        <f t="shared" si="63"/>
        <v>0.99999949790771658</v>
      </c>
      <c r="Z345" t="e">
        <f t="shared" si="64"/>
        <v>#N/A</v>
      </c>
      <c r="AA345" t="e">
        <f t="shared" si="65"/>
        <v>#N/A</v>
      </c>
      <c r="AB345">
        <f t="shared" si="66"/>
        <v>1</v>
      </c>
    </row>
    <row r="346" spans="1:28" x14ac:dyDescent="0.25">
      <c r="A346">
        <v>21</v>
      </c>
      <c r="B346">
        <v>0.439</v>
      </c>
      <c r="C346">
        <v>21.1</v>
      </c>
      <c r="D346">
        <v>6.8147000000000002</v>
      </c>
      <c r="E346">
        <v>4</v>
      </c>
      <c r="F346">
        <v>243</v>
      </c>
      <c r="G346">
        <v>16.8</v>
      </c>
      <c r="H346">
        <v>396.9</v>
      </c>
      <c r="I346">
        <v>5.28</v>
      </c>
      <c r="J346">
        <v>25</v>
      </c>
      <c r="K346">
        <v>0</v>
      </c>
      <c r="L346">
        <f t="shared" si="56"/>
        <v>-4.4229288936359872</v>
      </c>
      <c r="M346">
        <f t="shared" si="57"/>
        <v>1.1999036865351044E-2</v>
      </c>
      <c r="N346">
        <f t="shared" si="58"/>
        <v>0.98814323291994643</v>
      </c>
      <c r="O346">
        <f t="shared" si="59"/>
        <v>-1.1927619150740891E-2</v>
      </c>
      <c r="V346">
        <f t="shared" si="60"/>
        <v>1.18567670800536E-2</v>
      </c>
      <c r="W346">
        <f t="shared" si="61"/>
        <v>0</v>
      </c>
      <c r="X346">
        <f t="shared" si="62"/>
        <v>1</v>
      </c>
      <c r="Y346">
        <f t="shared" si="63"/>
        <v>1.18567670800536E-2</v>
      </c>
      <c r="Z346" t="e">
        <f t="shared" si="64"/>
        <v>#N/A</v>
      </c>
      <c r="AA346" t="e">
        <f t="shared" si="65"/>
        <v>#N/A</v>
      </c>
      <c r="AB346">
        <f t="shared" si="66"/>
        <v>2</v>
      </c>
    </row>
    <row r="347" spans="1:28" x14ac:dyDescent="0.25">
      <c r="A347">
        <v>0</v>
      </c>
      <c r="B347">
        <v>0.53800000000000003</v>
      </c>
      <c r="C347">
        <v>85.7</v>
      </c>
      <c r="D347">
        <v>4.4546000000000001</v>
      </c>
      <c r="E347">
        <v>4</v>
      </c>
      <c r="F347">
        <v>307</v>
      </c>
      <c r="G347">
        <v>21</v>
      </c>
      <c r="H347">
        <v>303.42</v>
      </c>
      <c r="I347">
        <v>16.510000000000002</v>
      </c>
      <c r="J347">
        <v>13.9</v>
      </c>
      <c r="K347">
        <v>1</v>
      </c>
      <c r="L347">
        <f t="shared" si="56"/>
        <v>0.69520335183795612</v>
      </c>
      <c r="M347">
        <f t="shared" si="57"/>
        <v>2.0041165732955575</v>
      </c>
      <c r="N347">
        <f t="shared" si="58"/>
        <v>0.66712343692342602</v>
      </c>
      <c r="O347">
        <f t="shared" si="59"/>
        <v>-0.40478018733481869</v>
      </c>
      <c r="V347">
        <f t="shared" si="60"/>
        <v>0.66712343692342602</v>
      </c>
      <c r="W347">
        <f t="shared" si="61"/>
        <v>1</v>
      </c>
      <c r="X347">
        <f t="shared" si="62"/>
        <v>1</v>
      </c>
      <c r="Y347">
        <f t="shared" si="63"/>
        <v>0.66712343692342602</v>
      </c>
      <c r="Z347" t="e">
        <f t="shared" si="64"/>
        <v>#N/A</v>
      </c>
      <c r="AA347" t="e">
        <f t="shared" si="65"/>
        <v>#N/A</v>
      </c>
      <c r="AB347">
        <f t="shared" si="66"/>
        <v>1</v>
      </c>
    </row>
    <row r="348" spans="1:28" x14ac:dyDescent="0.25">
      <c r="A348">
        <v>0</v>
      </c>
      <c r="B348">
        <v>0.69299999999999995</v>
      </c>
      <c r="C348">
        <v>100</v>
      </c>
      <c r="D348">
        <v>1.4254</v>
      </c>
      <c r="E348">
        <v>24</v>
      </c>
      <c r="F348">
        <v>666</v>
      </c>
      <c r="G348">
        <v>20.2</v>
      </c>
      <c r="H348">
        <v>384.97</v>
      </c>
      <c r="I348">
        <v>22.98</v>
      </c>
      <c r="J348">
        <v>5</v>
      </c>
      <c r="K348">
        <v>1</v>
      </c>
      <c r="L348">
        <f t="shared" si="56"/>
        <v>9.9031247040134129</v>
      </c>
      <c r="M348">
        <f t="shared" si="57"/>
        <v>19992.744345976975</v>
      </c>
      <c r="N348">
        <f t="shared" si="58"/>
        <v>0.99994998435597171</v>
      </c>
      <c r="O348">
        <f t="shared" si="59"/>
        <v>-5.0016894852320644E-5</v>
      </c>
      <c r="V348">
        <f t="shared" si="60"/>
        <v>0.99994998435597171</v>
      </c>
      <c r="W348">
        <f t="shared" si="61"/>
        <v>1</v>
      </c>
      <c r="X348">
        <f t="shared" si="62"/>
        <v>1</v>
      </c>
      <c r="Y348">
        <f t="shared" si="63"/>
        <v>0.99994998435597171</v>
      </c>
      <c r="Z348" t="e">
        <f t="shared" si="64"/>
        <v>#N/A</v>
      </c>
      <c r="AA348" t="e">
        <f t="shared" si="65"/>
        <v>#N/A</v>
      </c>
      <c r="AB348">
        <f t="shared" si="66"/>
        <v>1</v>
      </c>
    </row>
    <row r="349" spans="1:28" x14ac:dyDescent="0.25">
      <c r="A349">
        <v>0</v>
      </c>
      <c r="B349">
        <v>0.45800000000000002</v>
      </c>
      <c r="C349">
        <v>54.2</v>
      </c>
      <c r="D349">
        <v>6.0621999999999998</v>
      </c>
      <c r="E349">
        <v>3</v>
      </c>
      <c r="F349">
        <v>222</v>
      </c>
      <c r="G349">
        <v>18.7</v>
      </c>
      <c r="H349">
        <v>396.9</v>
      </c>
      <c r="I349">
        <v>5.33</v>
      </c>
      <c r="J349">
        <v>36.200000000000003</v>
      </c>
      <c r="K349">
        <v>0</v>
      </c>
      <c r="L349">
        <f t="shared" si="56"/>
        <v>-1.7443600513910278</v>
      </c>
      <c r="M349">
        <f t="shared" si="57"/>
        <v>0.17475678855374374</v>
      </c>
      <c r="N349">
        <f t="shared" si="58"/>
        <v>0.85124002665361165</v>
      </c>
      <c r="O349">
        <f t="shared" si="59"/>
        <v>-0.16106113770615446</v>
      </c>
      <c r="V349">
        <f t="shared" si="60"/>
        <v>0.14875997334638838</v>
      </c>
      <c r="W349">
        <f t="shared" si="61"/>
        <v>0</v>
      </c>
      <c r="X349">
        <f t="shared" si="62"/>
        <v>1</v>
      </c>
      <c r="Y349">
        <f t="shared" si="63"/>
        <v>0.14875997334638838</v>
      </c>
      <c r="Z349" t="e">
        <f t="shared" si="64"/>
        <v>#N/A</v>
      </c>
      <c r="AA349" t="e">
        <f t="shared" si="65"/>
        <v>#N/A</v>
      </c>
      <c r="AB349">
        <f t="shared" si="66"/>
        <v>2</v>
      </c>
    </row>
    <row r="350" spans="1:28" x14ac:dyDescent="0.25">
      <c r="A350">
        <v>21</v>
      </c>
      <c r="B350">
        <v>0.439</v>
      </c>
      <c r="C350">
        <v>63</v>
      </c>
      <c r="D350">
        <v>6.8147000000000002</v>
      </c>
      <c r="E350">
        <v>4</v>
      </c>
      <c r="F350">
        <v>243</v>
      </c>
      <c r="G350">
        <v>16.8</v>
      </c>
      <c r="H350">
        <v>393.97</v>
      </c>
      <c r="I350">
        <v>9.43</v>
      </c>
      <c r="J350">
        <v>20.5</v>
      </c>
      <c r="K350">
        <v>0</v>
      </c>
      <c r="L350">
        <f t="shared" si="56"/>
        <v>-2.765892375928793</v>
      </c>
      <c r="M350">
        <f t="shared" si="57"/>
        <v>6.2919926060440209E-2</v>
      </c>
      <c r="N350">
        <f t="shared" si="58"/>
        <v>0.94080464151834664</v>
      </c>
      <c r="O350">
        <f t="shared" si="59"/>
        <v>-6.1019768263266702E-2</v>
      </c>
      <c r="V350">
        <f t="shared" si="60"/>
        <v>5.9195358481653325E-2</v>
      </c>
      <c r="W350">
        <f t="shared" si="61"/>
        <v>0</v>
      </c>
      <c r="X350">
        <f t="shared" si="62"/>
        <v>1</v>
      </c>
      <c r="Y350">
        <f t="shared" si="63"/>
        <v>5.9195358481653325E-2</v>
      </c>
      <c r="Z350" t="e">
        <f t="shared" si="64"/>
        <v>#N/A</v>
      </c>
      <c r="AA350" t="e">
        <f t="shared" si="65"/>
        <v>#N/A</v>
      </c>
      <c r="AB350">
        <f t="shared" si="66"/>
        <v>2</v>
      </c>
    </row>
    <row r="351" spans="1:28" x14ac:dyDescent="0.25">
      <c r="A351">
        <v>20</v>
      </c>
      <c r="B351">
        <v>0.46400000000000002</v>
      </c>
      <c r="C351">
        <v>61.5</v>
      </c>
      <c r="D351">
        <v>3.9175</v>
      </c>
      <c r="E351">
        <v>3</v>
      </c>
      <c r="F351">
        <v>223</v>
      </c>
      <c r="G351">
        <v>18.600000000000001</v>
      </c>
      <c r="H351">
        <v>391.34</v>
      </c>
      <c r="I351">
        <v>13.65</v>
      </c>
      <c r="J351">
        <v>20.7</v>
      </c>
      <c r="K351">
        <v>0</v>
      </c>
      <c r="L351">
        <f t="shared" si="56"/>
        <v>-2.6943224775784835</v>
      </c>
      <c r="M351">
        <f t="shared" si="57"/>
        <v>6.758815875799451E-2</v>
      </c>
      <c r="N351">
        <f t="shared" si="58"/>
        <v>0.93669079391380206</v>
      </c>
      <c r="O351">
        <f t="shared" si="59"/>
        <v>-6.5402047027368085E-2</v>
      </c>
      <c r="V351">
        <f t="shared" si="60"/>
        <v>6.3309206086197972E-2</v>
      </c>
      <c r="W351">
        <f t="shared" si="61"/>
        <v>0</v>
      </c>
      <c r="X351">
        <f t="shared" si="62"/>
        <v>1</v>
      </c>
      <c r="Y351">
        <f t="shared" si="63"/>
        <v>6.3309206086197972E-2</v>
      </c>
      <c r="Z351" t="e">
        <f t="shared" si="64"/>
        <v>#N/A</v>
      </c>
      <c r="AA351" t="e">
        <f t="shared" si="65"/>
        <v>#N/A</v>
      </c>
      <c r="AB351">
        <f t="shared" si="66"/>
        <v>2</v>
      </c>
    </row>
    <row r="352" spans="1:28" x14ac:dyDescent="0.25">
      <c r="A352">
        <v>95</v>
      </c>
      <c r="B352">
        <v>0.41610000000000003</v>
      </c>
      <c r="C352">
        <v>33.200000000000003</v>
      </c>
      <c r="D352">
        <v>5.1180000000000003</v>
      </c>
      <c r="E352">
        <v>4</v>
      </c>
      <c r="F352">
        <v>224</v>
      </c>
      <c r="G352">
        <v>14.7</v>
      </c>
      <c r="H352">
        <v>392.78</v>
      </c>
      <c r="I352">
        <v>3.81</v>
      </c>
      <c r="J352">
        <v>48.5</v>
      </c>
      <c r="K352">
        <v>0</v>
      </c>
      <c r="L352">
        <f t="shared" si="56"/>
        <v>-6.2442151544233928</v>
      </c>
      <c r="M352">
        <f t="shared" si="57"/>
        <v>1.9416538784554121E-3</v>
      </c>
      <c r="N352">
        <f t="shared" si="58"/>
        <v>0.99806210883544033</v>
      </c>
      <c r="O352">
        <f t="shared" si="59"/>
        <v>-1.9397713050402596E-3</v>
      </c>
      <c r="V352">
        <f t="shared" si="60"/>
        <v>1.9378911645597204E-3</v>
      </c>
      <c r="W352">
        <f t="shared" si="61"/>
        <v>0</v>
      </c>
      <c r="X352">
        <f t="shared" si="62"/>
        <v>1</v>
      </c>
      <c r="Y352">
        <f t="shared" si="63"/>
        <v>1.9378911645597204E-3</v>
      </c>
      <c r="Z352" t="e">
        <f t="shared" si="64"/>
        <v>#N/A</v>
      </c>
      <c r="AA352" t="e">
        <f t="shared" si="65"/>
        <v>#N/A</v>
      </c>
      <c r="AB352">
        <f t="shared" si="66"/>
        <v>2</v>
      </c>
    </row>
    <row r="353" spans="1:28" x14ac:dyDescent="0.25">
      <c r="A353">
        <v>12.5</v>
      </c>
      <c r="B353">
        <v>0.52400000000000002</v>
      </c>
      <c r="C353">
        <v>66.599999999999994</v>
      </c>
      <c r="D353">
        <v>5.5605000000000002</v>
      </c>
      <c r="E353">
        <v>5</v>
      </c>
      <c r="F353">
        <v>311</v>
      </c>
      <c r="G353">
        <v>15.2</v>
      </c>
      <c r="H353">
        <v>395.6</v>
      </c>
      <c r="I353">
        <v>12.43</v>
      </c>
      <c r="J353">
        <v>22.9</v>
      </c>
      <c r="K353">
        <v>0</v>
      </c>
      <c r="L353">
        <f t="shared" si="56"/>
        <v>-1.3445741171943875</v>
      </c>
      <c r="M353">
        <f t="shared" si="57"/>
        <v>0.26065069087293347</v>
      </c>
      <c r="N353">
        <f t="shared" si="58"/>
        <v>0.79324114700445159</v>
      </c>
      <c r="O353">
        <f t="shared" si="59"/>
        <v>-0.23162800899150821</v>
      </c>
      <c r="V353">
        <f t="shared" si="60"/>
        <v>0.20675885299554844</v>
      </c>
      <c r="W353">
        <f t="shared" si="61"/>
        <v>0</v>
      </c>
      <c r="X353">
        <f t="shared" si="62"/>
        <v>1</v>
      </c>
      <c r="Y353">
        <f t="shared" si="63"/>
        <v>0.20675885299554844</v>
      </c>
      <c r="Z353" t="e">
        <f t="shared" si="64"/>
        <v>#N/A</v>
      </c>
      <c r="AA353" t="e">
        <f t="shared" si="65"/>
        <v>#N/A</v>
      </c>
      <c r="AB353">
        <f t="shared" si="66"/>
        <v>2</v>
      </c>
    </row>
    <row r="354" spans="1:28" x14ac:dyDescent="0.25">
      <c r="A354">
        <v>0</v>
      </c>
      <c r="B354">
        <v>0.58099999999999996</v>
      </c>
      <c r="C354">
        <v>92.9</v>
      </c>
      <c r="D354">
        <v>2.0869</v>
      </c>
      <c r="E354">
        <v>2</v>
      </c>
      <c r="F354">
        <v>188</v>
      </c>
      <c r="G354">
        <v>19.100000000000001</v>
      </c>
      <c r="H354">
        <v>378.09</v>
      </c>
      <c r="I354">
        <v>17.93</v>
      </c>
      <c r="J354">
        <v>20.5</v>
      </c>
      <c r="K354">
        <v>0</v>
      </c>
      <c r="L354">
        <f t="shared" si="56"/>
        <v>-0.19542792438635304</v>
      </c>
      <c r="M354">
        <f t="shared" si="57"/>
        <v>0.82248262236759972</v>
      </c>
      <c r="N354">
        <f t="shared" si="58"/>
        <v>0.54870207689601624</v>
      </c>
      <c r="O354">
        <f t="shared" si="59"/>
        <v>-0.60019964980314577</v>
      </c>
      <c r="V354">
        <f t="shared" si="60"/>
        <v>0.45129792310398381</v>
      </c>
      <c r="W354">
        <f t="shared" si="61"/>
        <v>0</v>
      </c>
      <c r="X354">
        <f t="shared" si="62"/>
        <v>1</v>
      </c>
      <c r="Y354">
        <f t="shared" si="63"/>
        <v>0.45129792310398381</v>
      </c>
      <c r="Z354" t="e">
        <f t="shared" si="64"/>
        <v>#N/A</v>
      </c>
      <c r="AA354" t="e">
        <f t="shared" si="65"/>
        <v>#N/A</v>
      </c>
      <c r="AB354">
        <f t="shared" si="66"/>
        <v>2</v>
      </c>
    </row>
    <row r="355" spans="1:28" x14ac:dyDescent="0.25">
      <c r="A355">
        <v>0</v>
      </c>
      <c r="B355">
        <v>0.48899999999999999</v>
      </c>
      <c r="C355">
        <v>88.6</v>
      </c>
      <c r="D355">
        <v>3.665</v>
      </c>
      <c r="E355">
        <v>4</v>
      </c>
      <c r="F355">
        <v>277</v>
      </c>
      <c r="G355">
        <v>18.600000000000001</v>
      </c>
      <c r="H355">
        <v>395.24</v>
      </c>
      <c r="I355">
        <v>23.98</v>
      </c>
      <c r="J355">
        <v>19.3</v>
      </c>
      <c r="K355">
        <v>1</v>
      </c>
      <c r="L355">
        <f t="shared" si="56"/>
        <v>0.30845747747835262</v>
      </c>
      <c r="M355">
        <f t="shared" si="57"/>
        <v>1.3613236214036675</v>
      </c>
      <c r="N355">
        <f t="shared" si="58"/>
        <v>0.57650870429799062</v>
      </c>
      <c r="O355">
        <f t="shared" si="59"/>
        <v>-0.55076484086490496</v>
      </c>
      <c r="V355">
        <f t="shared" si="60"/>
        <v>0.57650870429799062</v>
      </c>
      <c r="W355">
        <f t="shared" si="61"/>
        <v>1</v>
      </c>
      <c r="X355">
        <f t="shared" si="62"/>
        <v>1</v>
      </c>
      <c r="Y355">
        <f t="shared" si="63"/>
        <v>0.57650870429799062</v>
      </c>
      <c r="Z355" t="e">
        <f t="shared" si="64"/>
        <v>#N/A</v>
      </c>
      <c r="AA355" t="e">
        <f t="shared" si="65"/>
        <v>#N/A</v>
      </c>
      <c r="AB355">
        <f t="shared" si="66"/>
        <v>1</v>
      </c>
    </row>
    <row r="356" spans="1:28" x14ac:dyDescent="0.25">
      <c r="A356">
        <v>0</v>
      </c>
      <c r="B356">
        <v>0.52</v>
      </c>
      <c r="C356">
        <v>87.4</v>
      </c>
      <c r="D356">
        <v>2.7147000000000001</v>
      </c>
      <c r="E356">
        <v>5</v>
      </c>
      <c r="F356">
        <v>384</v>
      </c>
      <c r="G356">
        <v>20.9</v>
      </c>
      <c r="H356">
        <v>394.47</v>
      </c>
      <c r="I356">
        <v>13.44</v>
      </c>
      <c r="J356">
        <v>19.3</v>
      </c>
      <c r="K356">
        <v>0</v>
      </c>
      <c r="L356">
        <f t="shared" si="56"/>
        <v>-1.2563107684832708E-2</v>
      </c>
      <c r="M356">
        <f t="shared" si="57"/>
        <v>0.98751547871181244</v>
      </c>
      <c r="N356">
        <f t="shared" si="58"/>
        <v>0.5031407356123534</v>
      </c>
      <c r="O356">
        <f t="shared" si="59"/>
        <v>-0.68688535554712393</v>
      </c>
      <c r="V356">
        <f t="shared" si="60"/>
        <v>0.4968592643876466</v>
      </c>
      <c r="W356">
        <f t="shared" si="61"/>
        <v>0</v>
      </c>
      <c r="X356">
        <f t="shared" si="62"/>
        <v>1</v>
      </c>
      <c r="Y356">
        <f t="shared" si="63"/>
        <v>0.4968592643876466</v>
      </c>
      <c r="Z356" t="e">
        <f t="shared" si="64"/>
        <v>#N/A</v>
      </c>
      <c r="AA356" t="e">
        <f t="shared" si="65"/>
        <v>#N/A</v>
      </c>
      <c r="AB356">
        <f t="shared" si="66"/>
        <v>2</v>
      </c>
    </row>
    <row r="357" spans="1:28" x14ac:dyDescent="0.25">
      <c r="A357">
        <v>33</v>
      </c>
      <c r="B357">
        <v>0.47199999999999998</v>
      </c>
      <c r="C357">
        <v>70.3</v>
      </c>
      <c r="D357">
        <v>3.1827000000000001</v>
      </c>
      <c r="E357">
        <v>7</v>
      </c>
      <c r="F357">
        <v>222</v>
      </c>
      <c r="G357">
        <v>18.399999999999999</v>
      </c>
      <c r="H357">
        <v>396.9</v>
      </c>
      <c r="I357">
        <v>7.53</v>
      </c>
      <c r="J357">
        <v>28.2</v>
      </c>
      <c r="K357">
        <v>0</v>
      </c>
      <c r="L357">
        <f t="shared" si="56"/>
        <v>-0.79587521656208371</v>
      </c>
      <c r="M357">
        <f t="shared" si="57"/>
        <v>0.45118617645273773</v>
      </c>
      <c r="N357">
        <f t="shared" si="58"/>
        <v>0.68909145926705839</v>
      </c>
      <c r="O357">
        <f t="shared" si="59"/>
        <v>-0.37238127473574906</v>
      </c>
      <c r="V357">
        <f t="shared" si="60"/>
        <v>0.31090854073294161</v>
      </c>
      <c r="W357">
        <f t="shared" si="61"/>
        <v>0</v>
      </c>
      <c r="X357">
        <f t="shared" si="62"/>
        <v>1</v>
      </c>
      <c r="Y357">
        <f t="shared" si="63"/>
        <v>0.31090854073294161</v>
      </c>
      <c r="Z357" t="e">
        <f t="shared" si="64"/>
        <v>#N/A</v>
      </c>
      <c r="AA357" t="e">
        <f t="shared" si="65"/>
        <v>#N/A</v>
      </c>
      <c r="AB357">
        <f t="shared" si="66"/>
        <v>2</v>
      </c>
    </row>
    <row r="358" spans="1:28" x14ac:dyDescent="0.25">
      <c r="A358">
        <v>0</v>
      </c>
      <c r="B358">
        <v>0.54700000000000004</v>
      </c>
      <c r="C358">
        <v>65.2</v>
      </c>
      <c r="D358">
        <v>2.7591999999999999</v>
      </c>
      <c r="E358">
        <v>6</v>
      </c>
      <c r="F358">
        <v>432</v>
      </c>
      <c r="G358">
        <v>17.8</v>
      </c>
      <c r="H358">
        <v>391.5</v>
      </c>
      <c r="I358">
        <v>13.61</v>
      </c>
      <c r="J358">
        <v>19.3</v>
      </c>
      <c r="K358">
        <v>0</v>
      </c>
      <c r="L358">
        <f t="shared" si="56"/>
        <v>-0.35186190547354501</v>
      </c>
      <c r="M358">
        <f t="shared" si="57"/>
        <v>0.7033772478178697</v>
      </c>
      <c r="N358">
        <f t="shared" si="58"/>
        <v>0.58706901320952887</v>
      </c>
      <c r="O358">
        <f t="shared" si="59"/>
        <v>-0.53261289671293721</v>
      </c>
      <c r="V358">
        <f t="shared" si="60"/>
        <v>0.41293098679047108</v>
      </c>
      <c r="W358">
        <f t="shared" si="61"/>
        <v>0</v>
      </c>
      <c r="X358">
        <f t="shared" si="62"/>
        <v>1</v>
      </c>
      <c r="Y358">
        <f t="shared" si="63"/>
        <v>0.41293098679047108</v>
      </c>
      <c r="Z358" t="e">
        <f t="shared" si="64"/>
        <v>#N/A</v>
      </c>
      <c r="AA358" t="e">
        <f t="shared" si="65"/>
        <v>#N/A</v>
      </c>
      <c r="AB358">
        <f t="shared" si="66"/>
        <v>2</v>
      </c>
    </row>
    <row r="359" spans="1:28" x14ac:dyDescent="0.25">
      <c r="A359">
        <v>20</v>
      </c>
      <c r="B359">
        <v>0.64700000000000002</v>
      </c>
      <c r="C359">
        <v>100</v>
      </c>
      <c r="D359">
        <v>2.0106999999999999</v>
      </c>
      <c r="E359">
        <v>5</v>
      </c>
      <c r="F359">
        <v>264</v>
      </c>
      <c r="G359">
        <v>13</v>
      </c>
      <c r="H359">
        <v>391.93</v>
      </c>
      <c r="I359">
        <v>6.9</v>
      </c>
      <c r="J359">
        <v>30.1</v>
      </c>
      <c r="K359">
        <v>1</v>
      </c>
      <c r="L359">
        <f t="shared" si="56"/>
        <v>0.30961634969543872</v>
      </c>
      <c r="M359">
        <f t="shared" si="57"/>
        <v>1.3629021359986693</v>
      </c>
      <c r="N359">
        <f t="shared" si="58"/>
        <v>0.57679161368341869</v>
      </c>
      <c r="O359">
        <f t="shared" si="59"/>
        <v>-0.55027423250090512</v>
      </c>
      <c r="V359">
        <f t="shared" si="60"/>
        <v>0.57679161368341869</v>
      </c>
      <c r="W359">
        <f t="shared" si="61"/>
        <v>1</v>
      </c>
      <c r="X359">
        <f t="shared" si="62"/>
        <v>1</v>
      </c>
      <c r="Y359">
        <f t="shared" si="63"/>
        <v>0.57679161368341869</v>
      </c>
      <c r="Z359" t="e">
        <f t="shared" si="64"/>
        <v>#N/A</v>
      </c>
      <c r="AA359" t="e">
        <f t="shared" si="65"/>
        <v>#N/A</v>
      </c>
      <c r="AB359">
        <f t="shared" si="66"/>
        <v>1</v>
      </c>
    </row>
    <row r="360" spans="1:28" x14ac:dyDescent="0.25">
      <c r="A360">
        <v>0</v>
      </c>
      <c r="B360">
        <v>0.58399999999999996</v>
      </c>
      <c r="C360">
        <v>95.4</v>
      </c>
      <c r="D360">
        <v>2.4298000000000002</v>
      </c>
      <c r="E360">
        <v>24</v>
      </c>
      <c r="F360">
        <v>666</v>
      </c>
      <c r="G360">
        <v>20.2</v>
      </c>
      <c r="H360">
        <v>352.58</v>
      </c>
      <c r="I360">
        <v>18.14</v>
      </c>
      <c r="J360">
        <v>13.8</v>
      </c>
      <c r="K360">
        <v>1</v>
      </c>
      <c r="L360">
        <f t="shared" si="56"/>
        <v>10.393658688266749</v>
      </c>
      <c r="M360">
        <f t="shared" si="57"/>
        <v>32651.911829776582</v>
      </c>
      <c r="N360">
        <f t="shared" si="58"/>
        <v>0.99996937485988346</v>
      </c>
      <c r="O360">
        <f t="shared" si="59"/>
        <v>-3.0625609075714064E-5</v>
      </c>
      <c r="V360">
        <f t="shared" si="60"/>
        <v>0.99996937485988346</v>
      </c>
      <c r="W360">
        <f t="shared" si="61"/>
        <v>1</v>
      </c>
      <c r="X360">
        <f t="shared" si="62"/>
        <v>1</v>
      </c>
      <c r="Y360">
        <f t="shared" si="63"/>
        <v>0.99996937485988346</v>
      </c>
      <c r="Z360" t="e">
        <f t="shared" si="64"/>
        <v>#N/A</v>
      </c>
      <c r="AA360" t="e">
        <f t="shared" si="65"/>
        <v>#N/A</v>
      </c>
      <c r="AB360">
        <f t="shared" si="66"/>
        <v>1</v>
      </c>
    </row>
    <row r="361" spans="1:28" x14ac:dyDescent="0.25">
      <c r="A361">
        <v>28</v>
      </c>
      <c r="B361">
        <v>0.46400000000000002</v>
      </c>
      <c r="C361">
        <v>77.3</v>
      </c>
      <c r="D361">
        <v>3.6150000000000002</v>
      </c>
      <c r="E361">
        <v>4</v>
      </c>
      <c r="F361">
        <v>270</v>
      </c>
      <c r="G361">
        <v>18.2</v>
      </c>
      <c r="H361">
        <v>396.9</v>
      </c>
      <c r="I361">
        <v>10.59</v>
      </c>
      <c r="J361">
        <v>20.6</v>
      </c>
      <c r="K361">
        <v>0</v>
      </c>
      <c r="L361">
        <f t="shared" si="56"/>
        <v>-2.315164371637648</v>
      </c>
      <c r="M361">
        <f t="shared" si="57"/>
        <v>9.8749950976883882E-2</v>
      </c>
      <c r="N361">
        <f t="shared" si="58"/>
        <v>0.91012518281426391</v>
      </c>
      <c r="O361">
        <f t="shared" si="59"/>
        <v>-9.4173125400078231E-2</v>
      </c>
      <c r="V361">
        <f t="shared" si="60"/>
        <v>8.9874817185736047E-2</v>
      </c>
      <c r="W361">
        <f t="shared" si="61"/>
        <v>0</v>
      </c>
      <c r="X361">
        <f t="shared" si="62"/>
        <v>1</v>
      </c>
      <c r="Y361">
        <f t="shared" si="63"/>
        <v>8.9874817185736047E-2</v>
      </c>
      <c r="Z361" t="e">
        <f t="shared" si="64"/>
        <v>#N/A</v>
      </c>
      <c r="AA361" t="e">
        <f t="shared" si="65"/>
        <v>#N/A</v>
      </c>
      <c r="AB361">
        <f t="shared" si="66"/>
        <v>2</v>
      </c>
    </row>
    <row r="362" spans="1:28" x14ac:dyDescent="0.25">
      <c r="A362">
        <v>0</v>
      </c>
      <c r="B362">
        <v>0.44800000000000001</v>
      </c>
      <c r="C362">
        <v>95.3</v>
      </c>
      <c r="D362">
        <v>5.87</v>
      </c>
      <c r="E362">
        <v>3</v>
      </c>
      <c r="F362">
        <v>233</v>
      </c>
      <c r="G362">
        <v>17.899999999999999</v>
      </c>
      <c r="H362">
        <v>396.9</v>
      </c>
      <c r="I362">
        <v>30.81</v>
      </c>
      <c r="J362">
        <v>14.4</v>
      </c>
      <c r="K362">
        <v>0</v>
      </c>
      <c r="L362">
        <f t="shared" si="56"/>
        <v>-1.0691083935691514E-2</v>
      </c>
      <c r="M362">
        <f t="shared" si="57"/>
        <v>0.98936586258149506</v>
      </c>
      <c r="N362">
        <f t="shared" si="58"/>
        <v>0.50267274552623153</v>
      </c>
      <c r="O362">
        <f t="shared" si="59"/>
        <v>-0.68781592593352181</v>
      </c>
      <c r="V362">
        <f t="shared" si="60"/>
        <v>0.49732725447376847</v>
      </c>
      <c r="W362">
        <f t="shared" si="61"/>
        <v>0</v>
      </c>
      <c r="X362">
        <f t="shared" si="62"/>
        <v>1</v>
      </c>
      <c r="Y362">
        <f t="shared" si="63"/>
        <v>0.49732725447376847</v>
      </c>
      <c r="Z362" t="e">
        <f t="shared" si="64"/>
        <v>#N/A</v>
      </c>
      <c r="AA362" t="e">
        <f t="shared" si="65"/>
        <v>#N/A</v>
      </c>
      <c r="AB362">
        <f t="shared" si="66"/>
        <v>2</v>
      </c>
    </row>
    <row r="363" spans="1:28" x14ac:dyDescent="0.25">
      <c r="A363">
        <v>85</v>
      </c>
      <c r="B363">
        <v>0.42899999999999999</v>
      </c>
      <c r="C363">
        <v>27.7</v>
      </c>
      <c r="D363">
        <v>8.5352999999999994</v>
      </c>
      <c r="E363">
        <v>4</v>
      </c>
      <c r="F363">
        <v>351</v>
      </c>
      <c r="G363">
        <v>17.899999999999999</v>
      </c>
      <c r="H363">
        <v>392.43</v>
      </c>
      <c r="I363">
        <v>6.36</v>
      </c>
      <c r="J363">
        <v>23.1</v>
      </c>
      <c r="K363">
        <v>0</v>
      </c>
      <c r="L363">
        <f t="shared" si="56"/>
        <v>-8.0905129167215719</v>
      </c>
      <c r="M363">
        <f t="shared" si="57"/>
        <v>3.0643254244251591E-4</v>
      </c>
      <c r="N363">
        <f t="shared" si="58"/>
        <v>0.99969366132969506</v>
      </c>
      <c r="O363">
        <f t="shared" si="59"/>
        <v>-3.0638560158022292E-4</v>
      </c>
      <c r="V363">
        <f t="shared" si="60"/>
        <v>3.0633867030492595E-4</v>
      </c>
      <c r="W363">
        <f t="shared" si="61"/>
        <v>0</v>
      </c>
      <c r="X363">
        <f t="shared" si="62"/>
        <v>1</v>
      </c>
      <c r="Y363">
        <f t="shared" si="63"/>
        <v>3.0633867030492595E-4</v>
      </c>
      <c r="Z363" t="e">
        <f t="shared" si="64"/>
        <v>#N/A</v>
      </c>
      <c r="AA363" t="e">
        <f t="shared" si="65"/>
        <v>#N/A</v>
      </c>
      <c r="AB363">
        <f t="shared" si="66"/>
        <v>2</v>
      </c>
    </row>
    <row r="364" spans="1:28" x14ac:dyDescent="0.25">
      <c r="A364">
        <v>0</v>
      </c>
      <c r="B364">
        <v>0.52</v>
      </c>
      <c r="C364">
        <v>85.2</v>
      </c>
      <c r="D364">
        <v>2.1223999999999998</v>
      </c>
      <c r="E364">
        <v>5</v>
      </c>
      <c r="F364">
        <v>384</v>
      </c>
      <c r="G364">
        <v>20.9</v>
      </c>
      <c r="H364">
        <v>387.69</v>
      </c>
      <c r="I364">
        <v>14.09</v>
      </c>
      <c r="J364">
        <v>20.399999999999999</v>
      </c>
      <c r="K364">
        <v>0</v>
      </c>
      <c r="L364">
        <f t="shared" si="56"/>
        <v>0.1760506212691535</v>
      </c>
      <c r="M364">
        <f t="shared" si="57"/>
        <v>1.1924984229064299</v>
      </c>
      <c r="N364">
        <f t="shared" si="58"/>
        <v>0.45610067015435996</v>
      </c>
      <c r="O364">
        <f t="shared" si="59"/>
        <v>-0.7850417259510255</v>
      </c>
      <c r="V364">
        <f t="shared" si="60"/>
        <v>0.54389932984564004</v>
      </c>
      <c r="W364">
        <f t="shared" si="61"/>
        <v>1</v>
      </c>
      <c r="X364">
        <f t="shared" si="62"/>
        <v>0</v>
      </c>
      <c r="Y364" t="e">
        <f t="shared" si="63"/>
        <v>#N/A</v>
      </c>
      <c r="Z364">
        <f t="shared" si="64"/>
        <v>0.54389932984564004</v>
      </c>
      <c r="AA364">
        <f t="shared" si="65"/>
        <v>1</v>
      </c>
      <c r="AB364" t="e">
        <f t="shared" si="66"/>
        <v>#N/A</v>
      </c>
    </row>
    <row r="365" spans="1:28" x14ac:dyDescent="0.25">
      <c r="A365">
        <v>0</v>
      </c>
      <c r="B365">
        <v>0.48899999999999999</v>
      </c>
      <c r="C365">
        <v>73.900000000000006</v>
      </c>
      <c r="D365">
        <v>3.0920999999999998</v>
      </c>
      <c r="E365">
        <v>2</v>
      </c>
      <c r="F365">
        <v>270</v>
      </c>
      <c r="G365">
        <v>17.8</v>
      </c>
      <c r="H365">
        <v>393.55</v>
      </c>
      <c r="I365">
        <v>8.1999999999999993</v>
      </c>
      <c r="J365">
        <v>22</v>
      </c>
      <c r="K365">
        <v>0</v>
      </c>
      <c r="L365">
        <f t="shared" si="56"/>
        <v>-1.9395053438896428</v>
      </c>
      <c r="M365">
        <f t="shared" si="57"/>
        <v>0.14377505139851873</v>
      </c>
      <c r="N365">
        <f t="shared" si="58"/>
        <v>0.87429779026678212</v>
      </c>
      <c r="O365">
        <f t="shared" si="59"/>
        <v>-0.13433424022982265</v>
      </c>
      <c r="V365">
        <f t="shared" si="60"/>
        <v>0.12570220973321794</v>
      </c>
      <c r="W365">
        <f t="shared" si="61"/>
        <v>0</v>
      </c>
      <c r="X365">
        <f t="shared" si="62"/>
        <v>1</v>
      </c>
      <c r="Y365">
        <f t="shared" si="63"/>
        <v>0.12570220973321794</v>
      </c>
      <c r="Z365" t="e">
        <f t="shared" si="64"/>
        <v>#N/A</v>
      </c>
      <c r="AA365" t="e">
        <f t="shared" si="65"/>
        <v>#N/A</v>
      </c>
      <c r="AB365">
        <f t="shared" si="66"/>
        <v>2</v>
      </c>
    </row>
    <row r="366" spans="1:28" x14ac:dyDescent="0.25">
      <c r="A366">
        <v>0</v>
      </c>
      <c r="B366">
        <v>0.77</v>
      </c>
      <c r="C366">
        <v>96.2</v>
      </c>
      <c r="D366">
        <v>2.1036000000000001</v>
      </c>
      <c r="E366">
        <v>24</v>
      </c>
      <c r="F366">
        <v>666</v>
      </c>
      <c r="G366">
        <v>20.2</v>
      </c>
      <c r="H366">
        <v>380.79</v>
      </c>
      <c r="I366">
        <v>10.19</v>
      </c>
      <c r="J366">
        <v>20.8</v>
      </c>
      <c r="K366">
        <v>1</v>
      </c>
      <c r="L366">
        <f t="shared" si="56"/>
        <v>9.9931489982125505</v>
      </c>
      <c r="M366">
        <f t="shared" si="57"/>
        <v>21876.078179404725</v>
      </c>
      <c r="N366">
        <f t="shared" si="58"/>
        <v>0.999954290056844</v>
      </c>
      <c r="O366">
        <f t="shared" si="59"/>
        <v>-4.5710987887290818E-5</v>
      </c>
      <c r="V366">
        <f t="shared" si="60"/>
        <v>0.999954290056844</v>
      </c>
      <c r="W366">
        <f t="shared" si="61"/>
        <v>1</v>
      </c>
      <c r="X366">
        <f t="shared" si="62"/>
        <v>1</v>
      </c>
      <c r="Y366">
        <f t="shared" si="63"/>
        <v>0.999954290056844</v>
      </c>
      <c r="Z366" t="e">
        <f t="shared" si="64"/>
        <v>#N/A</v>
      </c>
      <c r="AA366" t="e">
        <f t="shared" si="65"/>
        <v>#N/A</v>
      </c>
      <c r="AB366">
        <f t="shared" si="66"/>
        <v>1</v>
      </c>
    </row>
    <row r="367" spans="1:28" x14ac:dyDescent="0.25">
      <c r="A367">
        <v>0</v>
      </c>
      <c r="B367">
        <v>0.48899999999999999</v>
      </c>
      <c r="C367">
        <v>72.7</v>
      </c>
      <c r="D367">
        <v>4.3548999999999998</v>
      </c>
      <c r="E367">
        <v>4</v>
      </c>
      <c r="F367">
        <v>277</v>
      </c>
      <c r="G367">
        <v>18.600000000000001</v>
      </c>
      <c r="H367">
        <v>389.43</v>
      </c>
      <c r="I367">
        <v>18.059999999999999</v>
      </c>
      <c r="J367">
        <v>22.5</v>
      </c>
      <c r="K367">
        <v>0</v>
      </c>
      <c r="L367">
        <f t="shared" si="56"/>
        <v>-0.43689680147207888</v>
      </c>
      <c r="M367">
        <f t="shared" si="57"/>
        <v>0.64603809815132074</v>
      </c>
      <c r="N367">
        <f t="shared" si="58"/>
        <v>0.60751935275563085</v>
      </c>
      <c r="O367">
        <f t="shared" si="59"/>
        <v>-0.49837124788696779</v>
      </c>
      <c r="V367">
        <f t="shared" si="60"/>
        <v>0.3924806472443691</v>
      </c>
      <c r="W367">
        <f t="shared" si="61"/>
        <v>0</v>
      </c>
      <c r="X367">
        <f t="shared" si="62"/>
        <v>1</v>
      </c>
      <c r="Y367">
        <f t="shared" si="63"/>
        <v>0.3924806472443691</v>
      </c>
      <c r="Z367" t="e">
        <f t="shared" si="64"/>
        <v>#N/A</v>
      </c>
      <c r="AA367" t="e">
        <f t="shared" si="65"/>
        <v>#N/A</v>
      </c>
      <c r="AB367">
        <f t="shared" si="66"/>
        <v>2</v>
      </c>
    </row>
    <row r="368" spans="1:28" x14ac:dyDescent="0.25">
      <c r="A368">
        <v>0</v>
      </c>
      <c r="B368">
        <v>0.58499999999999996</v>
      </c>
      <c r="C368">
        <v>79.7</v>
      </c>
      <c r="D368">
        <v>2.4982000000000002</v>
      </c>
      <c r="E368">
        <v>6</v>
      </c>
      <c r="F368">
        <v>391</v>
      </c>
      <c r="G368">
        <v>19.2</v>
      </c>
      <c r="H368">
        <v>396.9</v>
      </c>
      <c r="I368">
        <v>14.33</v>
      </c>
      <c r="J368">
        <v>16.8</v>
      </c>
      <c r="K368">
        <v>0</v>
      </c>
      <c r="L368">
        <f t="shared" si="56"/>
        <v>0.12437317998429365</v>
      </c>
      <c r="M368">
        <f t="shared" si="57"/>
        <v>1.1324383954980741</v>
      </c>
      <c r="N368">
        <f t="shared" si="58"/>
        <v>0.46894672414038463</v>
      </c>
      <c r="O368">
        <f t="shared" si="59"/>
        <v>-0.75726611157161261</v>
      </c>
      <c r="V368">
        <f t="shared" si="60"/>
        <v>0.53105327585961537</v>
      </c>
      <c r="W368">
        <f t="shared" si="61"/>
        <v>1</v>
      </c>
      <c r="X368">
        <f t="shared" si="62"/>
        <v>0</v>
      </c>
      <c r="Y368" t="e">
        <f t="shared" si="63"/>
        <v>#N/A</v>
      </c>
      <c r="Z368">
        <f t="shared" si="64"/>
        <v>0.53105327585961537</v>
      </c>
      <c r="AA368">
        <f t="shared" si="65"/>
        <v>1</v>
      </c>
      <c r="AB368" t="e">
        <f t="shared" si="66"/>
        <v>#N/A</v>
      </c>
    </row>
    <row r="369" spans="1:28" x14ac:dyDescent="0.25">
      <c r="A369">
        <v>0</v>
      </c>
      <c r="B369">
        <v>0.67900000000000005</v>
      </c>
      <c r="C369">
        <v>100</v>
      </c>
      <c r="D369">
        <v>1.8347</v>
      </c>
      <c r="E369">
        <v>24</v>
      </c>
      <c r="F369">
        <v>666</v>
      </c>
      <c r="G369">
        <v>20.2</v>
      </c>
      <c r="H369">
        <v>27.25</v>
      </c>
      <c r="I369">
        <v>29.05</v>
      </c>
      <c r="J369">
        <v>7.2</v>
      </c>
      <c r="K369">
        <v>1</v>
      </c>
      <c r="L369">
        <f t="shared" si="56"/>
        <v>16.049964837276534</v>
      </c>
      <c r="M369">
        <f t="shared" si="57"/>
        <v>9341382.6751820408</v>
      </c>
      <c r="N369">
        <f t="shared" si="58"/>
        <v>0.99999989294947789</v>
      </c>
      <c r="O369">
        <f t="shared" si="59"/>
        <v>-1.0705052784336855E-7</v>
      </c>
      <c r="V369">
        <f t="shared" si="60"/>
        <v>0.99999989294947789</v>
      </c>
      <c r="W369">
        <f t="shared" si="61"/>
        <v>1</v>
      </c>
      <c r="X369">
        <f t="shared" si="62"/>
        <v>1</v>
      </c>
      <c r="Y369">
        <f t="shared" si="63"/>
        <v>0.99999989294947789</v>
      </c>
      <c r="Z369" t="e">
        <f t="shared" si="64"/>
        <v>#N/A</v>
      </c>
      <c r="AA369" t="e">
        <f t="shared" si="65"/>
        <v>#N/A</v>
      </c>
      <c r="AB369">
        <f t="shared" si="66"/>
        <v>1</v>
      </c>
    </row>
    <row r="370" spans="1:28" x14ac:dyDescent="0.25">
      <c r="A370">
        <v>0</v>
      </c>
      <c r="B370">
        <v>0.624</v>
      </c>
      <c r="C370">
        <v>98.9</v>
      </c>
      <c r="D370">
        <v>2.1185</v>
      </c>
      <c r="E370">
        <v>4</v>
      </c>
      <c r="F370">
        <v>437</v>
      </c>
      <c r="G370">
        <v>21.2</v>
      </c>
      <c r="H370">
        <v>395.04</v>
      </c>
      <c r="I370">
        <v>12.6</v>
      </c>
      <c r="J370">
        <v>19.2</v>
      </c>
      <c r="K370">
        <v>1</v>
      </c>
      <c r="L370">
        <f t="shared" si="56"/>
        <v>-0.23623192268760196</v>
      </c>
      <c r="M370">
        <f t="shared" si="57"/>
        <v>0.78959752711506015</v>
      </c>
      <c r="N370">
        <f t="shared" si="58"/>
        <v>0.44121514203695805</v>
      </c>
      <c r="O370">
        <f t="shared" si="59"/>
        <v>-0.81822267207167965</v>
      </c>
      <c r="V370">
        <f t="shared" si="60"/>
        <v>0.44121514203695805</v>
      </c>
      <c r="W370">
        <f t="shared" si="61"/>
        <v>0</v>
      </c>
      <c r="X370">
        <f t="shared" si="62"/>
        <v>0</v>
      </c>
      <c r="Y370" t="e">
        <f t="shared" si="63"/>
        <v>#N/A</v>
      </c>
      <c r="Z370">
        <f t="shared" si="64"/>
        <v>0.44121514203695805</v>
      </c>
      <c r="AA370">
        <f t="shared" si="65"/>
        <v>2</v>
      </c>
      <c r="AB370" t="e">
        <f t="shared" si="66"/>
        <v>#N/A</v>
      </c>
    </row>
    <row r="371" spans="1:28" x14ac:dyDescent="0.25">
      <c r="A371">
        <v>0</v>
      </c>
      <c r="B371">
        <v>0.54700000000000004</v>
      </c>
      <c r="C371">
        <v>73.099999999999994</v>
      </c>
      <c r="D371">
        <v>2.4775</v>
      </c>
      <c r="E371">
        <v>6</v>
      </c>
      <c r="F371">
        <v>432</v>
      </c>
      <c r="G371">
        <v>17.8</v>
      </c>
      <c r="H371">
        <v>338.63</v>
      </c>
      <c r="I371">
        <v>15.37</v>
      </c>
      <c r="J371">
        <v>20.399999999999999</v>
      </c>
      <c r="K371">
        <v>0</v>
      </c>
      <c r="L371">
        <f t="shared" si="56"/>
        <v>1.0003394511747841</v>
      </c>
      <c r="M371">
        <f t="shared" si="57"/>
        <v>2.7192047090466978</v>
      </c>
      <c r="N371">
        <f t="shared" si="58"/>
        <v>0.26887468645314738</v>
      </c>
      <c r="O371">
        <f t="shared" si="59"/>
        <v>-1.3135098575384938</v>
      </c>
      <c r="V371">
        <f t="shared" si="60"/>
        <v>0.73112531354685262</v>
      </c>
      <c r="W371">
        <f t="shared" si="61"/>
        <v>1</v>
      </c>
      <c r="X371">
        <f t="shared" si="62"/>
        <v>0</v>
      </c>
      <c r="Y371" t="e">
        <f t="shared" si="63"/>
        <v>#N/A</v>
      </c>
      <c r="Z371">
        <f t="shared" si="64"/>
        <v>0.73112531354685262</v>
      </c>
      <c r="AA371">
        <f t="shared" si="65"/>
        <v>1</v>
      </c>
      <c r="AB371" t="e">
        <f t="shared" si="66"/>
        <v>#N/A</v>
      </c>
    </row>
    <row r="372" spans="1:28" x14ac:dyDescent="0.25">
      <c r="A372">
        <v>0</v>
      </c>
      <c r="B372">
        <v>0.61399999999999999</v>
      </c>
      <c r="C372">
        <v>85.1</v>
      </c>
      <c r="D372">
        <v>2.0217999999999998</v>
      </c>
      <c r="E372">
        <v>24</v>
      </c>
      <c r="F372">
        <v>666</v>
      </c>
      <c r="G372">
        <v>20.2</v>
      </c>
      <c r="H372">
        <v>2.52</v>
      </c>
      <c r="I372">
        <v>23.29</v>
      </c>
      <c r="J372">
        <v>13.4</v>
      </c>
      <c r="K372">
        <v>1</v>
      </c>
      <c r="L372">
        <f t="shared" si="56"/>
        <v>15.890535674787024</v>
      </c>
      <c r="M372">
        <f t="shared" si="57"/>
        <v>7964746.5056487266</v>
      </c>
      <c r="N372">
        <f t="shared" si="58"/>
        <v>0.99999987444674177</v>
      </c>
      <c r="O372">
        <f t="shared" si="59"/>
        <v>-1.255532661163008E-7</v>
      </c>
      <c r="V372">
        <f t="shared" si="60"/>
        <v>0.99999987444674177</v>
      </c>
      <c r="W372">
        <f t="shared" si="61"/>
        <v>1</v>
      </c>
      <c r="X372">
        <f t="shared" si="62"/>
        <v>1</v>
      </c>
      <c r="Y372">
        <f t="shared" si="63"/>
        <v>0.99999987444674177</v>
      </c>
      <c r="Z372" t="e">
        <f t="shared" si="64"/>
        <v>#N/A</v>
      </c>
      <c r="AA372" t="e">
        <f t="shared" si="65"/>
        <v>#N/A</v>
      </c>
      <c r="AB372">
        <f t="shared" si="66"/>
        <v>1</v>
      </c>
    </row>
    <row r="373" spans="1:28" x14ac:dyDescent="0.25">
      <c r="A373">
        <v>21</v>
      </c>
      <c r="B373">
        <v>0.439</v>
      </c>
      <c r="C373">
        <v>21.4</v>
      </c>
      <c r="D373">
        <v>6.8147000000000002</v>
      </c>
      <c r="E373">
        <v>4</v>
      </c>
      <c r="F373">
        <v>243</v>
      </c>
      <c r="G373">
        <v>16.8</v>
      </c>
      <c r="H373">
        <v>396.9</v>
      </c>
      <c r="I373">
        <v>8.43</v>
      </c>
      <c r="J373">
        <v>23.4</v>
      </c>
      <c r="K373">
        <v>0</v>
      </c>
      <c r="L373">
        <f t="shared" si="56"/>
        <v>-4.3315563438453086</v>
      </c>
      <c r="M373">
        <f t="shared" si="57"/>
        <v>1.3147070197573191E-2</v>
      </c>
      <c r="N373">
        <f t="shared" si="58"/>
        <v>0.98702353233375151</v>
      </c>
      <c r="O373">
        <f t="shared" si="59"/>
        <v>-1.3061397549442013E-2</v>
      </c>
      <c r="V373">
        <f t="shared" si="60"/>
        <v>1.2976467666248484E-2</v>
      </c>
      <c r="W373">
        <f t="shared" si="61"/>
        <v>0</v>
      </c>
      <c r="X373">
        <f t="shared" si="62"/>
        <v>1</v>
      </c>
      <c r="Y373">
        <f t="shared" si="63"/>
        <v>1.2976467666248484E-2</v>
      </c>
      <c r="Z373" t="e">
        <f t="shared" si="64"/>
        <v>#N/A</v>
      </c>
      <c r="AA373" t="e">
        <f t="shared" si="65"/>
        <v>#N/A</v>
      </c>
      <c r="AB373">
        <f t="shared" si="66"/>
        <v>2</v>
      </c>
    </row>
    <row r="374" spans="1:28" x14ac:dyDescent="0.25">
      <c r="A374">
        <v>0</v>
      </c>
      <c r="B374">
        <v>0.61399999999999999</v>
      </c>
      <c r="C374">
        <v>87.6</v>
      </c>
      <c r="D374">
        <v>1.9512</v>
      </c>
      <c r="E374">
        <v>24</v>
      </c>
      <c r="F374">
        <v>666</v>
      </c>
      <c r="G374">
        <v>20.2</v>
      </c>
      <c r="H374">
        <v>291.55</v>
      </c>
      <c r="I374">
        <v>14.1</v>
      </c>
      <c r="J374">
        <v>20.8</v>
      </c>
      <c r="K374">
        <v>1</v>
      </c>
      <c r="L374">
        <f t="shared" si="56"/>
        <v>11.312809272801916</v>
      </c>
      <c r="M374">
        <f t="shared" si="57"/>
        <v>81863.562850298986</v>
      </c>
      <c r="N374">
        <f t="shared" si="58"/>
        <v>0.99998778470237693</v>
      </c>
      <c r="O374">
        <f t="shared" si="59"/>
        <v>-1.2215372230430517E-5</v>
      </c>
      <c r="V374">
        <f t="shared" si="60"/>
        <v>0.99998778470237693</v>
      </c>
      <c r="W374">
        <f t="shared" si="61"/>
        <v>1</v>
      </c>
      <c r="X374">
        <f t="shared" si="62"/>
        <v>1</v>
      </c>
      <c r="Y374">
        <f t="shared" si="63"/>
        <v>0.99998778470237693</v>
      </c>
      <c r="Z374" t="e">
        <f t="shared" si="64"/>
        <v>#N/A</v>
      </c>
      <c r="AA374" t="e">
        <f t="shared" si="65"/>
        <v>#N/A</v>
      </c>
      <c r="AB374">
        <f t="shared" si="66"/>
        <v>1</v>
      </c>
    </row>
    <row r="375" spans="1:28" x14ac:dyDescent="0.25">
      <c r="A375">
        <v>22</v>
      </c>
      <c r="B375">
        <v>0.43099999999999999</v>
      </c>
      <c r="C375">
        <v>76.5</v>
      </c>
      <c r="D375">
        <v>7.9549000000000003</v>
      </c>
      <c r="E375">
        <v>7</v>
      </c>
      <c r="F375">
        <v>330</v>
      </c>
      <c r="G375">
        <v>19.100000000000001</v>
      </c>
      <c r="H375">
        <v>372.49</v>
      </c>
      <c r="I375">
        <v>12.5</v>
      </c>
      <c r="J375">
        <v>17.600000000000001</v>
      </c>
      <c r="K375">
        <v>0</v>
      </c>
      <c r="L375">
        <f t="shared" si="56"/>
        <v>-0.74367470974078698</v>
      </c>
      <c r="M375">
        <f t="shared" si="57"/>
        <v>0.4753638777778762</v>
      </c>
      <c r="N375">
        <f t="shared" si="58"/>
        <v>0.6777988908784679</v>
      </c>
      <c r="O375">
        <f t="shared" si="59"/>
        <v>-0.38890465616569181</v>
      </c>
      <c r="V375">
        <f t="shared" si="60"/>
        <v>0.3222011091215321</v>
      </c>
      <c r="W375">
        <f t="shared" si="61"/>
        <v>0</v>
      </c>
      <c r="X375">
        <f t="shared" si="62"/>
        <v>1</v>
      </c>
      <c r="Y375">
        <f t="shared" si="63"/>
        <v>0.3222011091215321</v>
      </c>
      <c r="Z375" t="e">
        <f t="shared" si="64"/>
        <v>#N/A</v>
      </c>
      <c r="AA375" t="e">
        <f t="shared" si="65"/>
        <v>#N/A</v>
      </c>
      <c r="AB375">
        <f t="shared" si="66"/>
        <v>2</v>
      </c>
    </row>
    <row r="376" spans="1:28" x14ac:dyDescent="0.25">
      <c r="A376">
        <v>0</v>
      </c>
      <c r="B376">
        <v>0.7</v>
      </c>
      <c r="C376">
        <v>100</v>
      </c>
      <c r="D376">
        <v>1.5330999999999999</v>
      </c>
      <c r="E376">
        <v>24</v>
      </c>
      <c r="F376">
        <v>666</v>
      </c>
      <c r="G376">
        <v>20.2</v>
      </c>
      <c r="H376">
        <v>396.9</v>
      </c>
      <c r="I376">
        <v>24.56</v>
      </c>
      <c r="J376">
        <v>12.3</v>
      </c>
      <c r="K376">
        <v>1</v>
      </c>
      <c r="L376">
        <f t="shared" si="56"/>
        <v>10.234757585689756</v>
      </c>
      <c r="M376">
        <f t="shared" si="57"/>
        <v>27854.7165276489</v>
      </c>
      <c r="N376">
        <f t="shared" si="58"/>
        <v>0.99996410072600328</v>
      </c>
      <c r="O376">
        <f t="shared" si="59"/>
        <v>-3.589991839107909E-5</v>
      </c>
      <c r="V376">
        <f t="shared" si="60"/>
        <v>0.99996410072600328</v>
      </c>
      <c r="W376">
        <f t="shared" si="61"/>
        <v>1</v>
      </c>
      <c r="X376">
        <f t="shared" si="62"/>
        <v>1</v>
      </c>
      <c r="Y376">
        <f t="shared" si="63"/>
        <v>0.99996410072600328</v>
      </c>
      <c r="Z376" t="e">
        <f t="shared" si="64"/>
        <v>#N/A</v>
      </c>
      <c r="AA376" t="e">
        <f t="shared" si="65"/>
        <v>#N/A</v>
      </c>
      <c r="AB376">
        <f t="shared" si="66"/>
        <v>1</v>
      </c>
    </row>
    <row r="377" spans="1:28" x14ac:dyDescent="0.25">
      <c r="A377">
        <v>0</v>
      </c>
      <c r="B377">
        <v>0.71299999999999997</v>
      </c>
      <c r="C377">
        <v>94.1</v>
      </c>
      <c r="D377">
        <v>2.4961000000000002</v>
      </c>
      <c r="E377">
        <v>24</v>
      </c>
      <c r="F377">
        <v>666</v>
      </c>
      <c r="G377">
        <v>20.2</v>
      </c>
      <c r="H377">
        <v>6.68</v>
      </c>
      <c r="I377">
        <v>18.71</v>
      </c>
      <c r="J377">
        <v>14.9</v>
      </c>
      <c r="K377">
        <v>1</v>
      </c>
      <c r="L377">
        <f t="shared" si="56"/>
        <v>15.964102164229251</v>
      </c>
      <c r="M377">
        <f t="shared" si="57"/>
        <v>8572776.0467457604</v>
      </c>
      <c r="N377">
        <f t="shared" si="58"/>
        <v>0.99999988335168466</v>
      </c>
      <c r="O377">
        <f t="shared" si="59"/>
        <v>-1.1664832214372166E-7</v>
      </c>
      <c r="V377">
        <f t="shared" si="60"/>
        <v>0.99999988335168466</v>
      </c>
      <c r="W377">
        <f t="shared" si="61"/>
        <v>1</v>
      </c>
      <c r="X377">
        <f t="shared" si="62"/>
        <v>1</v>
      </c>
      <c r="Y377">
        <f t="shared" si="63"/>
        <v>0.99999988335168466</v>
      </c>
      <c r="Z377" t="e">
        <f t="shared" si="64"/>
        <v>#N/A</v>
      </c>
      <c r="AA377" t="e">
        <f t="shared" si="65"/>
        <v>#N/A</v>
      </c>
      <c r="AB377">
        <f t="shared" si="66"/>
        <v>1</v>
      </c>
    </row>
    <row r="378" spans="1:28" x14ac:dyDescent="0.25">
      <c r="A378">
        <v>0</v>
      </c>
      <c r="B378">
        <v>0.7</v>
      </c>
      <c r="C378">
        <v>97</v>
      </c>
      <c r="D378">
        <v>1.9265000000000001</v>
      </c>
      <c r="E378">
        <v>24</v>
      </c>
      <c r="F378">
        <v>666</v>
      </c>
      <c r="G378">
        <v>20.2</v>
      </c>
      <c r="H378">
        <v>394.43</v>
      </c>
      <c r="I378">
        <v>17.11</v>
      </c>
      <c r="J378">
        <v>15.1</v>
      </c>
      <c r="K378">
        <v>1</v>
      </c>
      <c r="L378">
        <f t="shared" si="56"/>
        <v>9.865770502021256</v>
      </c>
      <c r="M378">
        <f t="shared" si="57"/>
        <v>19259.707571267652</v>
      </c>
      <c r="N378">
        <f t="shared" si="58"/>
        <v>0.99994808082744102</v>
      </c>
      <c r="O378">
        <f t="shared" si="59"/>
        <v>-5.1920520405871022E-5</v>
      </c>
      <c r="V378">
        <f t="shared" si="60"/>
        <v>0.99994808082744102</v>
      </c>
      <c r="W378">
        <f t="shared" si="61"/>
        <v>1</v>
      </c>
      <c r="X378">
        <f t="shared" si="62"/>
        <v>1</v>
      </c>
      <c r="Y378">
        <f t="shared" si="63"/>
        <v>0.99994808082744102</v>
      </c>
      <c r="Z378" t="e">
        <f t="shared" si="64"/>
        <v>#N/A</v>
      </c>
      <c r="AA378" t="e">
        <f t="shared" si="65"/>
        <v>#N/A</v>
      </c>
      <c r="AB378">
        <f t="shared" si="66"/>
        <v>1</v>
      </c>
    </row>
    <row r="379" spans="1:28" x14ac:dyDescent="0.25">
      <c r="A379">
        <v>52.5</v>
      </c>
      <c r="B379">
        <v>0.40500000000000003</v>
      </c>
      <c r="C379">
        <v>22.9</v>
      </c>
      <c r="D379">
        <v>7.3171999999999997</v>
      </c>
      <c r="E379">
        <v>6</v>
      </c>
      <c r="F379">
        <v>293</v>
      </c>
      <c r="G379">
        <v>16.600000000000001</v>
      </c>
      <c r="H379">
        <v>371.72</v>
      </c>
      <c r="I379">
        <v>9.51</v>
      </c>
      <c r="J379">
        <v>24.8</v>
      </c>
      <c r="K379">
        <v>0</v>
      </c>
      <c r="L379">
        <f t="shared" si="56"/>
        <v>-4.5322681425897935</v>
      </c>
      <c r="M379">
        <f t="shared" si="57"/>
        <v>1.0756251671678756E-2</v>
      </c>
      <c r="N379">
        <f t="shared" si="58"/>
        <v>0.98935821405616919</v>
      </c>
      <c r="O379">
        <f t="shared" si="59"/>
        <v>-1.0698814700598261E-2</v>
      </c>
      <c r="V379">
        <f t="shared" si="60"/>
        <v>1.0641785943830778E-2</v>
      </c>
      <c r="W379">
        <f t="shared" si="61"/>
        <v>0</v>
      </c>
      <c r="X379">
        <f t="shared" si="62"/>
        <v>1</v>
      </c>
      <c r="Y379">
        <f t="shared" si="63"/>
        <v>1.0641785943830778E-2</v>
      </c>
      <c r="Z379" t="e">
        <f t="shared" si="64"/>
        <v>#N/A</v>
      </c>
      <c r="AA379" t="e">
        <f t="shared" si="65"/>
        <v>#N/A</v>
      </c>
      <c r="AB379">
        <f t="shared" si="66"/>
        <v>2</v>
      </c>
    </row>
    <row r="380" spans="1:28" x14ac:dyDescent="0.25">
      <c r="A380">
        <v>0</v>
      </c>
      <c r="B380">
        <v>0.7</v>
      </c>
      <c r="C380">
        <v>100</v>
      </c>
      <c r="D380">
        <v>1.4672000000000001</v>
      </c>
      <c r="E380">
        <v>24</v>
      </c>
      <c r="F380">
        <v>666</v>
      </c>
      <c r="G380">
        <v>20.2</v>
      </c>
      <c r="H380">
        <v>396.9</v>
      </c>
      <c r="I380">
        <v>28.28</v>
      </c>
      <c r="J380">
        <v>10.5</v>
      </c>
      <c r="K380">
        <v>1</v>
      </c>
      <c r="L380">
        <f t="shared" si="56"/>
        <v>10.341213521720872</v>
      </c>
      <c r="M380">
        <f t="shared" si="57"/>
        <v>30983.60652200488</v>
      </c>
      <c r="N380">
        <f t="shared" si="58"/>
        <v>0.99996772590933858</v>
      </c>
      <c r="O380">
        <f t="shared" si="59"/>
        <v>-3.2274611481091649E-5</v>
      </c>
      <c r="V380">
        <f t="shared" si="60"/>
        <v>0.99996772590933858</v>
      </c>
      <c r="W380">
        <f t="shared" si="61"/>
        <v>1</v>
      </c>
      <c r="X380">
        <f t="shared" si="62"/>
        <v>1</v>
      </c>
      <c r="Y380">
        <f t="shared" si="63"/>
        <v>0.99996772590933858</v>
      </c>
      <c r="Z380" t="e">
        <f t="shared" si="64"/>
        <v>#N/A</v>
      </c>
      <c r="AA380" t="e">
        <f t="shared" si="65"/>
        <v>#N/A</v>
      </c>
      <c r="AB380">
        <f t="shared" si="66"/>
        <v>1</v>
      </c>
    </row>
    <row r="381" spans="1:28" x14ac:dyDescent="0.25">
      <c r="A381">
        <v>34</v>
      </c>
      <c r="B381">
        <v>0.433</v>
      </c>
      <c r="C381">
        <v>40.4</v>
      </c>
      <c r="D381">
        <v>5.4916999999999998</v>
      </c>
      <c r="E381">
        <v>7</v>
      </c>
      <c r="F381">
        <v>329</v>
      </c>
      <c r="G381">
        <v>16.100000000000001</v>
      </c>
      <c r="H381">
        <v>395.75</v>
      </c>
      <c r="I381">
        <v>9.5</v>
      </c>
      <c r="J381">
        <v>22</v>
      </c>
      <c r="K381">
        <v>0</v>
      </c>
      <c r="L381">
        <f t="shared" si="56"/>
        <v>-2.7499336106274868</v>
      </c>
      <c r="M381">
        <f t="shared" si="57"/>
        <v>6.3932105478184897E-2</v>
      </c>
      <c r="N381">
        <f t="shared" si="58"/>
        <v>0.93990960029404269</v>
      </c>
      <c r="O381">
        <f t="shared" si="59"/>
        <v>-6.1971578242663389E-2</v>
      </c>
      <c r="V381">
        <f t="shared" si="60"/>
        <v>6.0090399705957337E-2</v>
      </c>
      <c r="W381">
        <f t="shared" si="61"/>
        <v>0</v>
      </c>
      <c r="X381">
        <f t="shared" si="62"/>
        <v>1</v>
      </c>
      <c r="Y381">
        <f t="shared" si="63"/>
        <v>6.0090399705957337E-2</v>
      </c>
      <c r="Z381" t="e">
        <f t="shared" si="64"/>
        <v>#N/A</v>
      </c>
      <c r="AA381" t="e">
        <f t="shared" si="65"/>
        <v>#N/A</v>
      </c>
      <c r="AB381">
        <f t="shared" si="66"/>
        <v>2</v>
      </c>
    </row>
    <row r="382" spans="1:28" x14ac:dyDescent="0.25">
      <c r="A382">
        <v>0</v>
      </c>
      <c r="B382">
        <v>0.48899999999999999</v>
      </c>
      <c r="C382">
        <v>32.299999999999997</v>
      </c>
      <c r="D382">
        <v>3.9453999999999998</v>
      </c>
      <c r="E382">
        <v>4</v>
      </c>
      <c r="F382">
        <v>277</v>
      </c>
      <c r="G382">
        <v>18.600000000000001</v>
      </c>
      <c r="H382">
        <v>385.81</v>
      </c>
      <c r="I382">
        <v>9.3800000000000008</v>
      </c>
      <c r="J382">
        <v>28.1</v>
      </c>
      <c r="K382">
        <v>0</v>
      </c>
      <c r="L382">
        <f t="shared" si="56"/>
        <v>-2.0739017431127884</v>
      </c>
      <c r="M382">
        <f t="shared" si="57"/>
        <v>0.12569439645323779</v>
      </c>
      <c r="N382">
        <f t="shared" si="58"/>
        <v>0.88834056840891518</v>
      </c>
      <c r="O382">
        <f t="shared" si="59"/>
        <v>-0.11840008653309494</v>
      </c>
      <c r="V382">
        <f t="shared" si="60"/>
        <v>0.1116594315910848</v>
      </c>
      <c r="W382">
        <f t="shared" si="61"/>
        <v>0</v>
      </c>
      <c r="X382">
        <f t="shared" si="62"/>
        <v>1</v>
      </c>
      <c r="Y382">
        <f t="shared" si="63"/>
        <v>0.1116594315910848</v>
      </c>
      <c r="Z382" t="e">
        <f t="shared" si="64"/>
        <v>#N/A</v>
      </c>
      <c r="AA382" t="e">
        <f t="shared" si="65"/>
        <v>#N/A</v>
      </c>
      <c r="AB382">
        <f t="shared" si="66"/>
        <v>2</v>
      </c>
    </row>
    <row r="383" spans="1:28" x14ac:dyDescent="0.25">
      <c r="A383">
        <v>0</v>
      </c>
      <c r="B383">
        <v>0.504</v>
      </c>
      <c r="C383">
        <v>17</v>
      </c>
      <c r="D383">
        <v>3.3751000000000002</v>
      </c>
      <c r="E383">
        <v>8</v>
      </c>
      <c r="F383">
        <v>307</v>
      </c>
      <c r="G383">
        <v>17.399999999999999</v>
      </c>
      <c r="H383">
        <v>377.51</v>
      </c>
      <c r="I383">
        <v>3.92</v>
      </c>
      <c r="J383">
        <v>46.7</v>
      </c>
      <c r="K383">
        <v>1</v>
      </c>
      <c r="L383">
        <f t="shared" si="56"/>
        <v>0.43624173585350734</v>
      </c>
      <c r="M383">
        <f t="shared" si="57"/>
        <v>1.5468826865625402</v>
      </c>
      <c r="N383">
        <f t="shared" si="58"/>
        <v>0.6073631481826619</v>
      </c>
      <c r="O383">
        <f t="shared" si="59"/>
        <v>-0.49862839962585459</v>
      </c>
      <c r="V383">
        <f t="shared" si="60"/>
        <v>0.6073631481826619</v>
      </c>
      <c r="W383">
        <f t="shared" si="61"/>
        <v>1</v>
      </c>
      <c r="X383">
        <f t="shared" si="62"/>
        <v>1</v>
      </c>
      <c r="Y383">
        <f t="shared" si="63"/>
        <v>0.6073631481826619</v>
      </c>
      <c r="Z383" t="e">
        <f t="shared" si="64"/>
        <v>#N/A</v>
      </c>
      <c r="AA383" t="e">
        <f t="shared" si="65"/>
        <v>#N/A</v>
      </c>
      <c r="AB383">
        <f t="shared" si="66"/>
        <v>1</v>
      </c>
    </row>
    <row r="384" spans="1:28" x14ac:dyDescent="0.25">
      <c r="A384">
        <v>0</v>
      </c>
      <c r="B384">
        <v>0.437</v>
      </c>
      <c r="C384">
        <v>74.5</v>
      </c>
      <c r="D384">
        <v>4.0522</v>
      </c>
      <c r="E384">
        <v>5</v>
      </c>
      <c r="F384">
        <v>398</v>
      </c>
      <c r="G384">
        <v>18.7</v>
      </c>
      <c r="H384">
        <v>373.66</v>
      </c>
      <c r="I384">
        <v>11.97</v>
      </c>
      <c r="J384">
        <v>20</v>
      </c>
      <c r="K384">
        <v>0</v>
      </c>
      <c r="L384">
        <f t="shared" si="56"/>
        <v>-0.35879368551113089</v>
      </c>
      <c r="M384">
        <f t="shared" si="57"/>
        <v>0.69851845096331966</v>
      </c>
      <c r="N384">
        <f t="shared" si="58"/>
        <v>0.58874838800417328</v>
      </c>
      <c r="O384">
        <f t="shared" si="59"/>
        <v>-0.52975637165241574</v>
      </c>
      <c r="V384">
        <f t="shared" si="60"/>
        <v>0.41125161199582666</v>
      </c>
      <c r="W384">
        <f t="shared" si="61"/>
        <v>0</v>
      </c>
      <c r="X384">
        <f t="shared" si="62"/>
        <v>1</v>
      </c>
      <c r="Y384">
        <f t="shared" si="63"/>
        <v>0.41125161199582666</v>
      </c>
      <c r="Z384" t="e">
        <f t="shared" si="64"/>
        <v>#N/A</v>
      </c>
      <c r="AA384" t="e">
        <f t="shared" si="65"/>
        <v>#N/A</v>
      </c>
      <c r="AB384">
        <f t="shared" si="66"/>
        <v>2</v>
      </c>
    </row>
    <row r="385" spans="1:28" x14ac:dyDescent="0.25">
      <c r="A385">
        <v>0</v>
      </c>
      <c r="B385">
        <v>0.69299999999999995</v>
      </c>
      <c r="C385">
        <v>94.7</v>
      </c>
      <c r="D385">
        <v>1.7821</v>
      </c>
      <c r="E385">
        <v>24</v>
      </c>
      <c r="F385">
        <v>666</v>
      </c>
      <c r="G385">
        <v>20.2</v>
      </c>
      <c r="H385">
        <v>396.9</v>
      </c>
      <c r="I385">
        <v>16.350000000000001</v>
      </c>
      <c r="J385">
        <v>12.7</v>
      </c>
      <c r="K385">
        <v>1</v>
      </c>
      <c r="L385">
        <f t="shared" si="56"/>
        <v>9.5620134453699528</v>
      </c>
      <c r="M385">
        <f t="shared" si="57"/>
        <v>14214.437399697752</v>
      </c>
      <c r="N385">
        <f t="shared" si="58"/>
        <v>0.99992965394086142</v>
      </c>
      <c r="O385">
        <f t="shared" si="59"/>
        <v>-7.0348533538643534E-5</v>
      </c>
      <c r="V385">
        <f t="shared" si="60"/>
        <v>0.99992965394086142</v>
      </c>
      <c r="W385">
        <f t="shared" si="61"/>
        <v>1</v>
      </c>
      <c r="X385">
        <f t="shared" si="62"/>
        <v>1</v>
      </c>
      <c r="Y385">
        <f t="shared" si="63"/>
        <v>0.99992965394086142</v>
      </c>
      <c r="Z385" t="e">
        <f t="shared" si="64"/>
        <v>#N/A</v>
      </c>
      <c r="AA385" t="e">
        <f t="shared" si="65"/>
        <v>#N/A</v>
      </c>
      <c r="AB385">
        <f t="shared" si="66"/>
        <v>1</v>
      </c>
    </row>
    <row r="386" spans="1:28" x14ac:dyDescent="0.25">
      <c r="A386">
        <v>0</v>
      </c>
      <c r="B386">
        <v>0.67100000000000004</v>
      </c>
      <c r="C386">
        <v>100</v>
      </c>
      <c r="D386">
        <v>1.3861000000000001</v>
      </c>
      <c r="E386">
        <v>24</v>
      </c>
      <c r="F386">
        <v>666</v>
      </c>
      <c r="G386">
        <v>20.2</v>
      </c>
      <c r="H386">
        <v>393.74</v>
      </c>
      <c r="I386">
        <v>21.78</v>
      </c>
      <c r="J386">
        <v>10.199999999999999</v>
      </c>
      <c r="K386">
        <v>1</v>
      </c>
      <c r="L386">
        <f t="shared" si="56"/>
        <v>10.016138257416436</v>
      </c>
      <c r="M386">
        <f t="shared" si="57"/>
        <v>22384.818385442322</v>
      </c>
      <c r="N386">
        <f t="shared" si="58"/>
        <v>0.99995532886121108</v>
      </c>
      <c r="O386">
        <f t="shared" si="59"/>
        <v>-4.4672136573956187E-5</v>
      </c>
      <c r="V386">
        <f t="shared" si="60"/>
        <v>0.99995532886121108</v>
      </c>
      <c r="W386">
        <f t="shared" si="61"/>
        <v>1</v>
      </c>
      <c r="X386">
        <f t="shared" si="62"/>
        <v>1</v>
      </c>
      <c r="Y386">
        <f t="shared" si="63"/>
        <v>0.99995532886121108</v>
      </c>
      <c r="Z386" t="e">
        <f t="shared" si="64"/>
        <v>#N/A</v>
      </c>
      <c r="AA386" t="e">
        <f t="shared" si="65"/>
        <v>#N/A</v>
      </c>
      <c r="AB386">
        <f t="shared" si="66"/>
        <v>1</v>
      </c>
    </row>
    <row r="387" spans="1:28" x14ac:dyDescent="0.25">
      <c r="A387">
        <v>0</v>
      </c>
      <c r="B387">
        <v>0.77</v>
      </c>
      <c r="C387">
        <v>83.4</v>
      </c>
      <c r="D387">
        <v>2.7227000000000001</v>
      </c>
      <c r="E387">
        <v>24</v>
      </c>
      <c r="F387">
        <v>666</v>
      </c>
      <c r="G387">
        <v>20.2</v>
      </c>
      <c r="H387">
        <v>395.43</v>
      </c>
      <c r="I387">
        <v>11.48</v>
      </c>
      <c r="J387">
        <v>22.7</v>
      </c>
      <c r="K387">
        <v>1</v>
      </c>
      <c r="L387">
        <f t="shared" ref="L387:L450" si="67">$R$2 + A387*$R$3 + B387*$R$4 + C387*$R$5 + D387*$R$6 + E387*$R$7 + F387*$R$8 + G387*$R$9 + H387*$R$10 + I387*$R$11 + J387*$R$12</f>
        <v>9.3768072101432924</v>
      </c>
      <c r="M387">
        <f t="shared" ref="M387:M450" si="68">EXP(L387)</f>
        <v>11811.243669720408</v>
      </c>
      <c r="N387">
        <f t="shared" ref="N387:N450" si="69" xml:space="preserve"> IF(K387=1,M387/(1+M387),1 - (M387/(1+M387)))</f>
        <v>0.99991534207827393</v>
      </c>
      <c r="O387">
        <f t="shared" ref="O387:O450" si="70">LN(N387)</f>
        <v>-8.4661505410187424E-5</v>
      </c>
      <c r="V387">
        <f t="shared" ref="V387:V450" si="71" xml:space="preserve"> M387 / (1 + M387)</f>
        <v>0.99991534207827393</v>
      </c>
      <c r="W387">
        <f t="shared" ref="W387:W450" si="72">IF(V387&gt;=0.5,1,0)</f>
        <v>1</v>
      </c>
      <c r="X387">
        <f t="shared" ref="X387:X450" si="73">IF(W387=K387,1,0)</f>
        <v>1</v>
      </c>
      <c r="Y387">
        <f t="shared" ref="Y387:Y450" si="74">IF(X387=1,V387,NA())</f>
        <v>0.99991534207827393</v>
      </c>
      <c r="Z387" t="e">
        <f t="shared" ref="Z387:Z450" si="75">IF(X387=0,V387,NA())</f>
        <v>#N/A</v>
      </c>
      <c r="AA387" t="e">
        <f t="shared" ref="AA387:AA450" si="76">IF(X387=0,IF(W387=1,1,2),NA())</f>
        <v>#N/A</v>
      </c>
      <c r="AB387">
        <f t="shared" ref="AB387:AB450" si="77">IF(X387=1,IF(W387=1,1,2),NA())</f>
        <v>1</v>
      </c>
    </row>
    <row r="388" spans="1:28" x14ac:dyDescent="0.25">
      <c r="A388">
        <v>0</v>
      </c>
      <c r="B388">
        <v>0.57999999999999996</v>
      </c>
      <c r="C388">
        <v>84</v>
      </c>
      <c r="D388">
        <v>3.0333999999999999</v>
      </c>
      <c r="E388">
        <v>24</v>
      </c>
      <c r="F388">
        <v>666</v>
      </c>
      <c r="G388">
        <v>20.2</v>
      </c>
      <c r="H388">
        <v>396.9</v>
      </c>
      <c r="I388">
        <v>16.29</v>
      </c>
      <c r="J388">
        <v>19.899999999999999</v>
      </c>
      <c r="K388">
        <v>1</v>
      </c>
      <c r="L388">
        <f t="shared" si="67"/>
        <v>9.439267856018887</v>
      </c>
      <c r="M388">
        <f t="shared" si="68"/>
        <v>12572.50864954059</v>
      </c>
      <c r="N388">
        <f t="shared" si="69"/>
        <v>0.99992046770492848</v>
      </c>
      <c r="O388">
        <f t="shared" si="70"/>
        <v>-7.9535457932196547E-5</v>
      </c>
      <c r="V388">
        <f t="shared" si="71"/>
        <v>0.99992046770492848</v>
      </c>
      <c r="W388">
        <f t="shared" si="72"/>
        <v>1</v>
      </c>
      <c r="X388">
        <f t="shared" si="73"/>
        <v>1</v>
      </c>
      <c r="Y388">
        <f t="shared" si="74"/>
        <v>0.99992046770492848</v>
      </c>
      <c r="Z388" t="e">
        <f t="shared" si="75"/>
        <v>#N/A</v>
      </c>
      <c r="AA388" t="e">
        <f t="shared" si="76"/>
        <v>#N/A</v>
      </c>
      <c r="AB388">
        <f t="shared" si="77"/>
        <v>1</v>
      </c>
    </row>
    <row r="389" spans="1:28" x14ac:dyDescent="0.25">
      <c r="A389">
        <v>0</v>
      </c>
      <c r="B389">
        <v>0.60899999999999999</v>
      </c>
      <c r="C389">
        <v>98.8</v>
      </c>
      <c r="D389">
        <v>1.8681000000000001</v>
      </c>
      <c r="E389">
        <v>4</v>
      </c>
      <c r="F389">
        <v>711</v>
      </c>
      <c r="G389">
        <v>20.100000000000001</v>
      </c>
      <c r="H389">
        <v>390.11</v>
      </c>
      <c r="I389">
        <v>18.07</v>
      </c>
      <c r="J389">
        <v>13.6</v>
      </c>
      <c r="K389">
        <v>0</v>
      </c>
      <c r="L389">
        <f t="shared" si="67"/>
        <v>-0.85610758047393254</v>
      </c>
      <c r="M389">
        <f t="shared" si="68"/>
        <v>0.42481241648244317</v>
      </c>
      <c r="N389">
        <f t="shared" si="69"/>
        <v>0.70184677535923357</v>
      </c>
      <c r="O389">
        <f t="shared" si="70"/>
        <v>-0.35404016749945005</v>
      </c>
      <c r="V389">
        <f t="shared" si="71"/>
        <v>0.29815322464076643</v>
      </c>
      <c r="W389">
        <f t="shared" si="72"/>
        <v>0</v>
      </c>
      <c r="X389">
        <f t="shared" si="73"/>
        <v>1</v>
      </c>
      <c r="Y389">
        <f t="shared" si="74"/>
        <v>0.29815322464076643</v>
      </c>
      <c r="Z389" t="e">
        <f t="shared" si="75"/>
        <v>#N/A</v>
      </c>
      <c r="AA389" t="e">
        <f t="shared" si="76"/>
        <v>#N/A</v>
      </c>
      <c r="AB389">
        <f t="shared" si="77"/>
        <v>2</v>
      </c>
    </row>
    <row r="390" spans="1:28" x14ac:dyDescent="0.25">
      <c r="A390">
        <v>0</v>
      </c>
      <c r="B390">
        <v>0.442</v>
      </c>
      <c r="C390">
        <v>48.5</v>
      </c>
      <c r="D390">
        <v>8.0136000000000003</v>
      </c>
      <c r="E390">
        <v>3</v>
      </c>
      <c r="F390">
        <v>352</v>
      </c>
      <c r="G390">
        <v>18.8</v>
      </c>
      <c r="H390">
        <v>385.64</v>
      </c>
      <c r="I390">
        <v>10.53</v>
      </c>
      <c r="J390">
        <v>17.5</v>
      </c>
      <c r="K390">
        <v>0</v>
      </c>
      <c r="L390">
        <f t="shared" si="67"/>
        <v>-3.1861305151243737</v>
      </c>
      <c r="M390">
        <f t="shared" si="68"/>
        <v>4.133149350034318E-2</v>
      </c>
      <c r="N390">
        <f t="shared" si="69"/>
        <v>0.96030899501424749</v>
      </c>
      <c r="O390">
        <f t="shared" si="70"/>
        <v>-4.0500176502720926E-2</v>
      </c>
      <c r="V390">
        <f t="shared" si="71"/>
        <v>3.9691004985752461E-2</v>
      </c>
      <c r="W390">
        <f t="shared" si="72"/>
        <v>0</v>
      </c>
      <c r="X390">
        <f t="shared" si="73"/>
        <v>1</v>
      </c>
      <c r="Y390">
        <f t="shared" si="74"/>
        <v>3.9691004985752461E-2</v>
      </c>
      <c r="Z390" t="e">
        <f t="shared" si="75"/>
        <v>#N/A</v>
      </c>
      <c r="AA390" t="e">
        <f t="shared" si="76"/>
        <v>#N/A</v>
      </c>
      <c r="AB390">
        <f t="shared" si="77"/>
        <v>2</v>
      </c>
    </row>
    <row r="391" spans="1:28" x14ac:dyDescent="0.25">
      <c r="A391">
        <v>0</v>
      </c>
      <c r="B391">
        <v>0.50700000000000001</v>
      </c>
      <c r="C391">
        <v>91.3</v>
      </c>
      <c r="D391">
        <v>3.048</v>
      </c>
      <c r="E391">
        <v>8</v>
      </c>
      <c r="F391">
        <v>307</v>
      </c>
      <c r="G391">
        <v>17.399999999999999</v>
      </c>
      <c r="H391">
        <v>395.24</v>
      </c>
      <c r="I391">
        <v>21.46</v>
      </c>
      <c r="J391">
        <v>21.7</v>
      </c>
      <c r="K391">
        <v>1</v>
      </c>
      <c r="L391">
        <f t="shared" si="67"/>
        <v>2.5784760807953693</v>
      </c>
      <c r="M391">
        <f t="shared" si="68"/>
        <v>13.177042103642679</v>
      </c>
      <c r="N391">
        <f t="shared" si="69"/>
        <v>0.9294634245501</v>
      </c>
      <c r="O391">
        <f t="shared" si="70"/>
        <v>-7.3147822191303724E-2</v>
      </c>
      <c r="V391">
        <f t="shared" si="71"/>
        <v>0.9294634245501</v>
      </c>
      <c r="W391">
        <f t="shared" si="72"/>
        <v>1</v>
      </c>
      <c r="X391">
        <f t="shared" si="73"/>
        <v>1</v>
      </c>
      <c r="Y391">
        <f t="shared" si="74"/>
        <v>0.9294634245501</v>
      </c>
      <c r="Z391" t="e">
        <f t="shared" si="75"/>
        <v>#N/A</v>
      </c>
      <c r="AA391" t="e">
        <f t="shared" si="76"/>
        <v>#N/A</v>
      </c>
      <c r="AB391">
        <f t="shared" si="77"/>
        <v>1</v>
      </c>
    </row>
    <row r="392" spans="1:28" x14ac:dyDescent="0.25">
      <c r="A392">
        <v>0</v>
      </c>
      <c r="B392">
        <v>0.41299999999999998</v>
      </c>
      <c r="C392">
        <v>6.6</v>
      </c>
      <c r="D392">
        <v>5.2873000000000001</v>
      </c>
      <c r="E392">
        <v>4</v>
      </c>
      <c r="F392">
        <v>305</v>
      </c>
      <c r="G392">
        <v>19.2</v>
      </c>
      <c r="H392">
        <v>383.73</v>
      </c>
      <c r="I392">
        <v>6.72</v>
      </c>
      <c r="J392">
        <v>24.2</v>
      </c>
      <c r="K392">
        <v>0</v>
      </c>
      <c r="L392">
        <f t="shared" si="67"/>
        <v>-3.6727005204483478</v>
      </c>
      <c r="M392">
        <f t="shared" si="68"/>
        <v>2.5407763032607021E-2</v>
      </c>
      <c r="N392">
        <f t="shared" si="69"/>
        <v>0.97522179571035772</v>
      </c>
      <c r="O392">
        <f t="shared" si="70"/>
        <v>-2.5090351074720081E-2</v>
      </c>
      <c r="V392">
        <f t="shared" si="71"/>
        <v>2.4778204289642263E-2</v>
      </c>
      <c r="W392">
        <f t="shared" si="72"/>
        <v>0</v>
      </c>
      <c r="X392">
        <f t="shared" si="73"/>
        <v>1</v>
      </c>
      <c r="Y392">
        <f t="shared" si="74"/>
        <v>2.4778204289642263E-2</v>
      </c>
      <c r="Z392" t="e">
        <f t="shared" si="75"/>
        <v>#N/A</v>
      </c>
      <c r="AA392" t="e">
        <f t="shared" si="76"/>
        <v>#N/A</v>
      </c>
      <c r="AB392">
        <f t="shared" si="77"/>
        <v>2</v>
      </c>
    </row>
    <row r="393" spans="1:28" x14ac:dyDescent="0.25">
      <c r="A393">
        <v>0</v>
      </c>
      <c r="B393">
        <v>0.51</v>
      </c>
      <c r="C393">
        <v>74.400000000000006</v>
      </c>
      <c r="D393">
        <v>2.9152999999999998</v>
      </c>
      <c r="E393">
        <v>5</v>
      </c>
      <c r="F393">
        <v>296</v>
      </c>
      <c r="G393">
        <v>16.600000000000001</v>
      </c>
      <c r="H393">
        <v>391.27</v>
      </c>
      <c r="I393">
        <v>6.92</v>
      </c>
      <c r="J393">
        <v>29.9</v>
      </c>
      <c r="K393">
        <v>0</v>
      </c>
      <c r="L393">
        <f t="shared" si="67"/>
        <v>0.11273329615631367</v>
      </c>
      <c r="M393">
        <f t="shared" si="68"/>
        <v>1.1193333626252508</v>
      </c>
      <c r="N393">
        <f t="shared" si="69"/>
        <v>0.47184648608621182</v>
      </c>
      <c r="O393">
        <f t="shared" si="70"/>
        <v>-0.7511015876417898</v>
      </c>
      <c r="V393">
        <f t="shared" si="71"/>
        <v>0.52815351391378818</v>
      </c>
      <c r="W393">
        <f t="shared" si="72"/>
        <v>1</v>
      </c>
      <c r="X393">
        <f t="shared" si="73"/>
        <v>0</v>
      </c>
      <c r="Y393" t="e">
        <f t="shared" si="74"/>
        <v>#N/A</v>
      </c>
      <c r="Z393">
        <f t="shared" si="75"/>
        <v>0.52815351391378818</v>
      </c>
      <c r="AA393">
        <f t="shared" si="76"/>
        <v>1</v>
      </c>
      <c r="AB393" t="e">
        <f t="shared" si="77"/>
        <v>#N/A</v>
      </c>
    </row>
    <row r="394" spans="1:28" x14ac:dyDescent="0.25">
      <c r="A394">
        <v>0</v>
      </c>
      <c r="B394">
        <v>0.71299999999999997</v>
      </c>
      <c r="C394">
        <v>98.7</v>
      </c>
      <c r="D394">
        <v>2.2616000000000001</v>
      </c>
      <c r="E394">
        <v>24</v>
      </c>
      <c r="F394">
        <v>666</v>
      </c>
      <c r="G394">
        <v>20.2</v>
      </c>
      <c r="H394">
        <v>396.9</v>
      </c>
      <c r="I394">
        <v>18.13</v>
      </c>
      <c r="J394">
        <v>14.1</v>
      </c>
      <c r="K394">
        <v>1</v>
      </c>
      <c r="L394">
        <f t="shared" si="67"/>
        <v>9.854097753362991</v>
      </c>
      <c r="M394">
        <f t="shared" si="68"/>
        <v>19036.200852217808</v>
      </c>
      <c r="N394">
        <f t="shared" si="69"/>
        <v>0.99994747126913441</v>
      </c>
      <c r="O394">
        <f t="shared" si="70"/>
        <v>-5.2530110547685088E-5</v>
      </c>
      <c r="V394">
        <f t="shared" si="71"/>
        <v>0.99994747126913441</v>
      </c>
      <c r="W394">
        <f t="shared" si="72"/>
        <v>1</v>
      </c>
      <c r="X394">
        <f t="shared" si="73"/>
        <v>1</v>
      </c>
      <c r="Y394">
        <f t="shared" si="74"/>
        <v>0.99994747126913441</v>
      </c>
      <c r="Z394" t="e">
        <f t="shared" si="75"/>
        <v>#N/A</v>
      </c>
      <c r="AA394" t="e">
        <f t="shared" si="76"/>
        <v>#N/A</v>
      </c>
      <c r="AB394">
        <f t="shared" si="77"/>
        <v>1</v>
      </c>
    </row>
    <row r="395" spans="1:28" x14ac:dyDescent="0.25">
      <c r="A395">
        <v>0</v>
      </c>
      <c r="B395">
        <v>0.44800000000000001</v>
      </c>
      <c r="C395">
        <v>62</v>
      </c>
      <c r="D395">
        <v>6.0876999999999999</v>
      </c>
      <c r="E395">
        <v>3</v>
      </c>
      <c r="F395">
        <v>233</v>
      </c>
      <c r="G395">
        <v>17.899999999999999</v>
      </c>
      <c r="H395">
        <v>396.9</v>
      </c>
      <c r="I395">
        <v>16.2</v>
      </c>
      <c r="J395">
        <v>19.399999999999999</v>
      </c>
      <c r="K395">
        <v>0</v>
      </c>
      <c r="L395">
        <f t="shared" si="67"/>
        <v>-1.8627542819083061</v>
      </c>
      <c r="M395">
        <f t="shared" si="68"/>
        <v>0.15524445398846543</v>
      </c>
      <c r="N395">
        <f t="shared" si="69"/>
        <v>0.86561765914349464</v>
      </c>
      <c r="O395">
        <f t="shared" si="70"/>
        <v>-0.14431197005423996</v>
      </c>
      <c r="V395">
        <f t="shared" si="71"/>
        <v>0.13438234085650538</v>
      </c>
      <c r="W395">
        <f t="shared" si="72"/>
        <v>0</v>
      </c>
      <c r="X395">
        <f t="shared" si="73"/>
        <v>1</v>
      </c>
      <c r="Y395">
        <f t="shared" si="74"/>
        <v>0.13438234085650538</v>
      </c>
      <c r="Z395" t="e">
        <f t="shared" si="75"/>
        <v>#N/A</v>
      </c>
      <c r="AA395" t="e">
        <f t="shared" si="76"/>
        <v>#N/A</v>
      </c>
      <c r="AB395">
        <f t="shared" si="77"/>
        <v>2</v>
      </c>
    </row>
    <row r="396" spans="1:28" x14ac:dyDescent="0.25">
      <c r="A396">
        <v>0</v>
      </c>
      <c r="B396">
        <v>0.63100000000000001</v>
      </c>
      <c r="C396">
        <v>96.8</v>
      </c>
      <c r="D396">
        <v>1.3567</v>
      </c>
      <c r="E396">
        <v>24</v>
      </c>
      <c r="F396">
        <v>666</v>
      </c>
      <c r="G396">
        <v>20.2</v>
      </c>
      <c r="H396">
        <v>375.33</v>
      </c>
      <c r="I396">
        <v>3.73</v>
      </c>
      <c r="J396">
        <v>50</v>
      </c>
      <c r="K396">
        <v>1</v>
      </c>
      <c r="L396">
        <f t="shared" si="67"/>
        <v>11.59718253682637</v>
      </c>
      <c r="M396">
        <f t="shared" si="68"/>
        <v>108790.85285289193</v>
      </c>
      <c r="N396">
        <f t="shared" si="69"/>
        <v>0.99999080813522545</v>
      </c>
      <c r="O396">
        <f t="shared" si="70"/>
        <v>-9.1919070199971452E-6</v>
      </c>
      <c r="V396">
        <f t="shared" si="71"/>
        <v>0.99999080813522545</v>
      </c>
      <c r="W396">
        <f t="shared" si="72"/>
        <v>1</v>
      </c>
      <c r="X396">
        <f t="shared" si="73"/>
        <v>1</v>
      </c>
      <c r="Y396">
        <f t="shared" si="74"/>
        <v>0.99999080813522545</v>
      </c>
      <c r="Z396" t="e">
        <f t="shared" si="75"/>
        <v>#N/A</v>
      </c>
      <c r="AA396" t="e">
        <f t="shared" si="76"/>
        <v>#N/A</v>
      </c>
      <c r="AB396">
        <f t="shared" si="77"/>
        <v>1</v>
      </c>
    </row>
    <row r="397" spans="1:28" x14ac:dyDescent="0.25">
      <c r="A397">
        <v>90</v>
      </c>
      <c r="B397">
        <v>0.41</v>
      </c>
      <c r="C397">
        <v>36.1</v>
      </c>
      <c r="D397">
        <v>12.1265</v>
      </c>
      <c r="E397">
        <v>5</v>
      </c>
      <c r="F397">
        <v>187</v>
      </c>
      <c r="G397">
        <v>17</v>
      </c>
      <c r="H397">
        <v>384.46</v>
      </c>
      <c r="I397">
        <v>4.5</v>
      </c>
      <c r="J397">
        <v>30.1</v>
      </c>
      <c r="K397">
        <v>0</v>
      </c>
      <c r="L397">
        <f t="shared" si="67"/>
        <v>-6.9815463781765219</v>
      </c>
      <c r="M397">
        <f t="shared" si="68"/>
        <v>9.2886571437109957E-4</v>
      </c>
      <c r="N397">
        <f t="shared" si="69"/>
        <v>0.99907199627647048</v>
      </c>
      <c r="O397">
        <f t="shared" si="70"/>
        <v>-9.2843458556664119E-4</v>
      </c>
      <c r="V397">
        <f t="shared" si="71"/>
        <v>9.2800372352950427E-4</v>
      </c>
      <c r="W397">
        <f t="shared" si="72"/>
        <v>0</v>
      </c>
      <c r="X397">
        <f t="shared" si="73"/>
        <v>1</v>
      </c>
      <c r="Y397">
        <f t="shared" si="74"/>
        <v>9.2800372352950427E-4</v>
      </c>
      <c r="Z397" t="e">
        <f t="shared" si="75"/>
        <v>#N/A</v>
      </c>
      <c r="AA397" t="e">
        <f t="shared" si="76"/>
        <v>#N/A</v>
      </c>
      <c r="AB397">
        <f t="shared" si="77"/>
        <v>2</v>
      </c>
    </row>
    <row r="398" spans="1:28" x14ac:dyDescent="0.25">
      <c r="A398">
        <v>0</v>
      </c>
      <c r="B398">
        <v>0.437</v>
      </c>
      <c r="C398">
        <v>42.3</v>
      </c>
      <c r="D398">
        <v>5.5026999999999999</v>
      </c>
      <c r="E398">
        <v>4</v>
      </c>
      <c r="F398">
        <v>289</v>
      </c>
      <c r="G398">
        <v>16</v>
      </c>
      <c r="H398">
        <v>396.9</v>
      </c>
      <c r="I398">
        <v>10.4</v>
      </c>
      <c r="J398">
        <v>21.7</v>
      </c>
      <c r="K398">
        <v>0</v>
      </c>
      <c r="L398">
        <f t="shared" si="67"/>
        <v>-2.328467404755215</v>
      </c>
      <c r="M398">
        <f t="shared" si="68"/>
        <v>9.7444976413726569E-2</v>
      </c>
      <c r="N398">
        <f t="shared" si="69"/>
        <v>0.91120741494287849</v>
      </c>
      <c r="O398">
        <f t="shared" si="70"/>
        <v>-9.2984729324242704E-2</v>
      </c>
      <c r="V398">
        <f t="shared" si="71"/>
        <v>8.8792585057121551E-2</v>
      </c>
      <c r="W398">
        <f t="shared" si="72"/>
        <v>0</v>
      </c>
      <c r="X398">
        <f t="shared" si="73"/>
        <v>1</v>
      </c>
      <c r="Y398">
        <f t="shared" si="74"/>
        <v>8.8792585057121551E-2</v>
      </c>
      <c r="Z398" t="e">
        <f t="shared" si="75"/>
        <v>#N/A</v>
      </c>
      <c r="AA398" t="e">
        <f t="shared" si="76"/>
        <v>#N/A</v>
      </c>
      <c r="AB398">
        <f t="shared" si="77"/>
        <v>2</v>
      </c>
    </row>
    <row r="399" spans="1:28" x14ac:dyDescent="0.25">
      <c r="A399">
        <v>0</v>
      </c>
      <c r="B399">
        <v>0.69299999999999995</v>
      </c>
      <c r="C399">
        <v>100</v>
      </c>
      <c r="D399">
        <v>1.639</v>
      </c>
      <c r="E399">
        <v>24</v>
      </c>
      <c r="F399">
        <v>666</v>
      </c>
      <c r="G399">
        <v>20.2</v>
      </c>
      <c r="H399">
        <v>376.11</v>
      </c>
      <c r="I399">
        <v>20.309999999999999</v>
      </c>
      <c r="J399">
        <v>12.1</v>
      </c>
      <c r="K399">
        <v>1</v>
      </c>
      <c r="L399">
        <f t="shared" si="67"/>
        <v>10.304394677413244</v>
      </c>
      <c r="M399">
        <f t="shared" si="68"/>
        <v>29863.571658309265</v>
      </c>
      <c r="N399">
        <f t="shared" si="69"/>
        <v>0.9999665155083608</v>
      </c>
      <c r="O399">
        <f t="shared" si="70"/>
        <v>-3.348505225730674E-5</v>
      </c>
      <c r="V399">
        <f t="shared" si="71"/>
        <v>0.9999665155083608</v>
      </c>
      <c r="W399">
        <f t="shared" si="72"/>
        <v>1</v>
      </c>
      <c r="X399">
        <f t="shared" si="73"/>
        <v>1</v>
      </c>
      <c r="Y399">
        <f t="shared" si="74"/>
        <v>0.9999665155083608</v>
      </c>
      <c r="Z399" t="e">
        <f t="shared" si="75"/>
        <v>#N/A</v>
      </c>
      <c r="AA399" t="e">
        <f t="shared" si="76"/>
        <v>#N/A</v>
      </c>
      <c r="AB399">
        <f t="shared" si="77"/>
        <v>1</v>
      </c>
    </row>
    <row r="400" spans="1:28" x14ac:dyDescent="0.25">
      <c r="A400">
        <v>0</v>
      </c>
      <c r="B400">
        <v>0.58299999999999996</v>
      </c>
      <c r="C400">
        <v>53.2</v>
      </c>
      <c r="D400">
        <v>3.1522999999999999</v>
      </c>
      <c r="E400">
        <v>24</v>
      </c>
      <c r="F400">
        <v>666</v>
      </c>
      <c r="G400">
        <v>20.2</v>
      </c>
      <c r="H400">
        <v>388.22</v>
      </c>
      <c r="I400">
        <v>11.45</v>
      </c>
      <c r="J400">
        <v>20.6</v>
      </c>
      <c r="K400">
        <v>1</v>
      </c>
      <c r="L400">
        <f t="shared" si="67"/>
        <v>8.1221629024901407</v>
      </c>
      <c r="M400">
        <f t="shared" si="68"/>
        <v>3368.2981725648315</v>
      </c>
      <c r="N400">
        <f t="shared" si="69"/>
        <v>0.99970320228463516</v>
      </c>
      <c r="O400">
        <f t="shared" si="70"/>
        <v>-2.968417685235613E-4</v>
      </c>
      <c r="V400">
        <f t="shared" si="71"/>
        <v>0.99970320228463516</v>
      </c>
      <c r="W400">
        <f t="shared" si="72"/>
        <v>1</v>
      </c>
      <c r="X400">
        <f t="shared" si="73"/>
        <v>1</v>
      </c>
      <c r="Y400">
        <f t="shared" si="74"/>
        <v>0.99970320228463516</v>
      </c>
      <c r="Z400" t="e">
        <f t="shared" si="75"/>
        <v>#N/A</v>
      </c>
      <c r="AA400" t="e">
        <f t="shared" si="76"/>
        <v>#N/A</v>
      </c>
      <c r="AB400">
        <f t="shared" si="77"/>
        <v>1</v>
      </c>
    </row>
    <row r="401" spans="1:28" x14ac:dyDescent="0.25">
      <c r="A401">
        <v>0</v>
      </c>
      <c r="B401">
        <v>0.871</v>
      </c>
      <c r="C401">
        <v>82.6</v>
      </c>
      <c r="D401">
        <v>1.7455000000000001</v>
      </c>
      <c r="E401">
        <v>5</v>
      </c>
      <c r="F401">
        <v>403</v>
      </c>
      <c r="G401">
        <v>14.7</v>
      </c>
      <c r="H401">
        <v>88.01</v>
      </c>
      <c r="I401">
        <v>15.02</v>
      </c>
      <c r="J401">
        <v>15.6</v>
      </c>
      <c r="K401">
        <v>1</v>
      </c>
      <c r="L401">
        <f t="shared" si="67"/>
        <v>4.7641550326827931</v>
      </c>
      <c r="M401">
        <f t="shared" si="68"/>
        <v>117.23201820204959</v>
      </c>
      <c r="N401">
        <f t="shared" si="69"/>
        <v>0.99154205421503439</v>
      </c>
      <c r="O401">
        <f t="shared" si="70"/>
        <v>-8.4939171814388831E-3</v>
      </c>
      <c r="V401">
        <f t="shared" si="71"/>
        <v>0.99154205421503439</v>
      </c>
      <c r="W401">
        <f t="shared" si="72"/>
        <v>1</v>
      </c>
      <c r="X401">
        <f t="shared" si="73"/>
        <v>1</v>
      </c>
      <c r="Y401">
        <f t="shared" si="74"/>
        <v>0.99154205421503439</v>
      </c>
      <c r="Z401" t="e">
        <f t="shared" si="75"/>
        <v>#N/A</v>
      </c>
      <c r="AA401" t="e">
        <f t="shared" si="76"/>
        <v>#N/A</v>
      </c>
      <c r="AB401">
        <f t="shared" si="77"/>
        <v>1</v>
      </c>
    </row>
    <row r="402" spans="1:28" x14ac:dyDescent="0.25">
      <c r="A402">
        <v>0</v>
      </c>
      <c r="B402">
        <v>0.57999999999999996</v>
      </c>
      <c r="C402">
        <v>71</v>
      </c>
      <c r="D402">
        <v>2.9083999999999999</v>
      </c>
      <c r="E402">
        <v>24</v>
      </c>
      <c r="F402">
        <v>666</v>
      </c>
      <c r="G402">
        <v>20.2</v>
      </c>
      <c r="H402">
        <v>368.74</v>
      </c>
      <c r="I402">
        <v>18.13</v>
      </c>
      <c r="J402">
        <v>19.100000000000001</v>
      </c>
      <c r="K402">
        <v>1</v>
      </c>
      <c r="L402">
        <f t="shared" si="67"/>
        <v>9.4449704162206771</v>
      </c>
      <c r="M402">
        <f t="shared" si="68"/>
        <v>12644.40895005335</v>
      </c>
      <c r="N402">
        <f t="shared" si="69"/>
        <v>0.99992091991615695</v>
      </c>
      <c r="O402">
        <f t="shared" si="70"/>
        <v>-7.9083210837739494E-5</v>
      </c>
      <c r="V402">
        <f t="shared" si="71"/>
        <v>0.99992091991615695</v>
      </c>
      <c r="W402">
        <f t="shared" si="72"/>
        <v>1</v>
      </c>
      <c r="X402">
        <f t="shared" si="73"/>
        <v>1</v>
      </c>
      <c r="Y402">
        <f t="shared" si="74"/>
        <v>0.99992091991615695</v>
      </c>
      <c r="Z402" t="e">
        <f t="shared" si="75"/>
        <v>#N/A</v>
      </c>
      <c r="AA402" t="e">
        <f t="shared" si="76"/>
        <v>#N/A</v>
      </c>
      <c r="AB402">
        <f t="shared" si="77"/>
        <v>1</v>
      </c>
    </row>
    <row r="403" spans="1:28" x14ac:dyDescent="0.25">
      <c r="A403">
        <v>45</v>
      </c>
      <c r="B403">
        <v>0.437</v>
      </c>
      <c r="C403">
        <v>30.8</v>
      </c>
      <c r="D403">
        <v>6.4798</v>
      </c>
      <c r="E403">
        <v>5</v>
      </c>
      <c r="F403">
        <v>398</v>
      </c>
      <c r="G403">
        <v>15.2</v>
      </c>
      <c r="H403">
        <v>389.71</v>
      </c>
      <c r="I403">
        <v>4.6900000000000004</v>
      </c>
      <c r="J403">
        <v>30.5</v>
      </c>
      <c r="K403">
        <v>0</v>
      </c>
      <c r="L403">
        <f t="shared" si="67"/>
        <v>-4.7133774494815759</v>
      </c>
      <c r="M403">
        <f t="shared" si="68"/>
        <v>8.9744157027783159E-3</v>
      </c>
      <c r="N403">
        <f t="shared" si="69"/>
        <v>0.99110540806277292</v>
      </c>
      <c r="O403">
        <f t="shared" si="70"/>
        <v>-8.9343849576106089E-3</v>
      </c>
      <c r="V403">
        <f t="shared" si="71"/>
        <v>8.8945919372270602E-3</v>
      </c>
      <c r="W403">
        <f t="shared" si="72"/>
        <v>0</v>
      </c>
      <c r="X403">
        <f t="shared" si="73"/>
        <v>1</v>
      </c>
      <c r="Y403">
        <f t="shared" si="74"/>
        <v>8.8945919372270602E-3</v>
      </c>
      <c r="Z403" t="e">
        <f t="shared" si="75"/>
        <v>#N/A</v>
      </c>
      <c r="AA403" t="e">
        <f t="shared" si="76"/>
        <v>#N/A</v>
      </c>
      <c r="AB403">
        <f t="shared" si="77"/>
        <v>2</v>
      </c>
    </row>
    <row r="404" spans="1:28" x14ac:dyDescent="0.25">
      <c r="A404">
        <v>0</v>
      </c>
      <c r="B404">
        <v>0.58299999999999996</v>
      </c>
      <c r="C404">
        <v>41.9</v>
      </c>
      <c r="D404">
        <v>3.7240000000000002</v>
      </c>
      <c r="E404">
        <v>24</v>
      </c>
      <c r="F404">
        <v>666</v>
      </c>
      <c r="G404">
        <v>20.2</v>
      </c>
      <c r="H404">
        <v>370.73</v>
      </c>
      <c r="I404">
        <v>13.34</v>
      </c>
      <c r="J404">
        <v>20.6</v>
      </c>
      <c r="K404">
        <v>1</v>
      </c>
      <c r="L404">
        <f t="shared" si="67"/>
        <v>8.0013353581770641</v>
      </c>
      <c r="M404">
        <f t="shared" si="68"/>
        <v>2984.9412926431492</v>
      </c>
      <c r="N404">
        <f t="shared" si="69"/>
        <v>0.99966509723333685</v>
      </c>
      <c r="O404">
        <f t="shared" si="70"/>
        <v>-3.3495885911873563E-4</v>
      </c>
      <c r="V404">
        <f t="shared" si="71"/>
        <v>0.99966509723333685</v>
      </c>
      <c r="W404">
        <f t="shared" si="72"/>
        <v>1</v>
      </c>
      <c r="X404">
        <f t="shared" si="73"/>
        <v>1</v>
      </c>
      <c r="Y404">
        <f t="shared" si="74"/>
        <v>0.99966509723333685</v>
      </c>
      <c r="Z404" t="e">
        <f t="shared" si="75"/>
        <v>#N/A</v>
      </c>
      <c r="AA404" t="e">
        <f t="shared" si="76"/>
        <v>#N/A</v>
      </c>
      <c r="AB404">
        <f t="shared" si="77"/>
        <v>1</v>
      </c>
    </row>
    <row r="405" spans="1:28" x14ac:dyDescent="0.25">
      <c r="A405">
        <v>0</v>
      </c>
      <c r="B405">
        <v>0.437</v>
      </c>
      <c r="C405">
        <v>6</v>
      </c>
      <c r="D405">
        <v>4.2515000000000001</v>
      </c>
      <c r="E405">
        <v>5</v>
      </c>
      <c r="F405">
        <v>398</v>
      </c>
      <c r="G405">
        <v>18.7</v>
      </c>
      <c r="H405">
        <v>394.92</v>
      </c>
      <c r="I405">
        <v>6.78</v>
      </c>
      <c r="J405">
        <v>24.1</v>
      </c>
      <c r="K405">
        <v>0</v>
      </c>
      <c r="L405">
        <f t="shared" si="67"/>
        <v>-3.4611188756281068</v>
      </c>
      <c r="M405">
        <f t="shared" si="68"/>
        <v>3.1394615689500145E-2</v>
      </c>
      <c r="N405">
        <f t="shared" si="69"/>
        <v>0.96956100486474572</v>
      </c>
      <c r="O405">
        <f t="shared" si="70"/>
        <v>-3.0911882230849112E-2</v>
      </c>
      <c r="V405">
        <f t="shared" si="71"/>
        <v>3.0438995135254273E-2</v>
      </c>
      <c r="W405">
        <f t="shared" si="72"/>
        <v>0</v>
      </c>
      <c r="X405">
        <f t="shared" si="73"/>
        <v>1</v>
      </c>
      <c r="Y405">
        <f t="shared" si="74"/>
        <v>3.0438995135254273E-2</v>
      </c>
      <c r="Z405" t="e">
        <f t="shared" si="75"/>
        <v>#N/A</v>
      </c>
      <c r="AA405" t="e">
        <f t="shared" si="76"/>
        <v>#N/A</v>
      </c>
      <c r="AB405">
        <f t="shared" si="77"/>
        <v>2</v>
      </c>
    </row>
    <row r="406" spans="1:28" x14ac:dyDescent="0.25">
      <c r="A406">
        <v>0</v>
      </c>
      <c r="B406">
        <v>0.58399999999999996</v>
      </c>
      <c r="C406">
        <v>94.3</v>
      </c>
      <c r="D406">
        <v>2.0882000000000001</v>
      </c>
      <c r="E406">
        <v>24</v>
      </c>
      <c r="F406">
        <v>666</v>
      </c>
      <c r="G406">
        <v>20.2</v>
      </c>
      <c r="H406">
        <v>81.33</v>
      </c>
      <c r="I406">
        <v>19.690000000000001</v>
      </c>
      <c r="J406">
        <v>14.1</v>
      </c>
      <c r="K406">
        <v>1</v>
      </c>
      <c r="L406">
        <f t="shared" si="67"/>
        <v>14.826387797138594</v>
      </c>
      <c r="M406">
        <f t="shared" si="68"/>
        <v>2748010.6205299906</v>
      </c>
      <c r="N406">
        <f t="shared" si="69"/>
        <v>0.9999996361005199</v>
      </c>
      <c r="O406">
        <f t="shared" si="70"/>
        <v>-3.638995463161665E-7</v>
      </c>
      <c r="V406">
        <f t="shared" si="71"/>
        <v>0.9999996361005199</v>
      </c>
      <c r="W406">
        <f t="shared" si="72"/>
        <v>1</v>
      </c>
      <c r="X406">
        <f t="shared" si="73"/>
        <v>1</v>
      </c>
      <c r="Y406">
        <f t="shared" si="74"/>
        <v>0.9999996361005199</v>
      </c>
      <c r="Z406" t="e">
        <f t="shared" si="75"/>
        <v>#N/A</v>
      </c>
      <c r="AA406" t="e">
        <f t="shared" si="76"/>
        <v>#N/A</v>
      </c>
      <c r="AB406">
        <f t="shared" si="77"/>
        <v>1</v>
      </c>
    </row>
    <row r="407" spans="1:28" x14ac:dyDescent="0.25">
      <c r="A407">
        <v>0</v>
      </c>
      <c r="B407">
        <v>0.51</v>
      </c>
      <c r="C407">
        <v>84.1</v>
      </c>
      <c r="D407">
        <v>2.6463000000000001</v>
      </c>
      <c r="E407">
        <v>5</v>
      </c>
      <c r="F407">
        <v>296</v>
      </c>
      <c r="G407">
        <v>16.600000000000001</v>
      </c>
      <c r="H407">
        <v>395.5</v>
      </c>
      <c r="I407">
        <v>9.0399999999999991</v>
      </c>
      <c r="J407">
        <v>23.6</v>
      </c>
      <c r="K407">
        <v>0</v>
      </c>
      <c r="L407">
        <f t="shared" si="67"/>
        <v>0.19146278981882769</v>
      </c>
      <c r="M407">
        <f t="shared" si="68"/>
        <v>1.2110197700365486</v>
      </c>
      <c r="N407">
        <f t="shared" si="69"/>
        <v>0.45227999023431154</v>
      </c>
      <c r="O407">
        <f t="shared" si="70"/>
        <v>-0.7934538435072227</v>
      </c>
      <c r="V407">
        <f t="shared" si="71"/>
        <v>0.54772000976568846</v>
      </c>
      <c r="W407">
        <f t="shared" si="72"/>
        <v>1</v>
      </c>
      <c r="X407">
        <f t="shared" si="73"/>
        <v>0</v>
      </c>
      <c r="Y407" t="e">
        <f t="shared" si="74"/>
        <v>#N/A</v>
      </c>
      <c r="Z407">
        <f t="shared" si="75"/>
        <v>0.54772000976568846</v>
      </c>
      <c r="AA407">
        <f t="shared" si="76"/>
        <v>1</v>
      </c>
      <c r="AB407" t="e">
        <f t="shared" si="77"/>
        <v>#N/A</v>
      </c>
    </row>
    <row r="408" spans="1:28" x14ac:dyDescent="0.25">
      <c r="A408">
        <v>45</v>
      </c>
      <c r="B408">
        <v>0.437</v>
      </c>
      <c r="C408">
        <v>26.3</v>
      </c>
      <c r="D408">
        <v>6.4798</v>
      </c>
      <c r="E408">
        <v>5</v>
      </c>
      <c r="F408">
        <v>398</v>
      </c>
      <c r="G408">
        <v>15.2</v>
      </c>
      <c r="H408">
        <v>390.49</v>
      </c>
      <c r="I408">
        <v>2.87</v>
      </c>
      <c r="J408">
        <v>36.4</v>
      </c>
      <c r="K408">
        <v>0</v>
      </c>
      <c r="L408">
        <f t="shared" si="67"/>
        <v>-4.6459503345115092</v>
      </c>
      <c r="M408">
        <f t="shared" si="68"/>
        <v>9.600401729974976E-3</v>
      </c>
      <c r="N408">
        <f t="shared" si="69"/>
        <v>0.99049088955043552</v>
      </c>
      <c r="O408">
        <f t="shared" si="70"/>
        <v>-9.5546107147711275E-3</v>
      </c>
      <c r="V408">
        <f t="shared" si="71"/>
        <v>9.5091104495644545E-3</v>
      </c>
      <c r="W408">
        <f t="shared" si="72"/>
        <v>0</v>
      </c>
      <c r="X408">
        <f t="shared" si="73"/>
        <v>1</v>
      </c>
      <c r="Y408">
        <f t="shared" si="74"/>
        <v>9.5091104495644545E-3</v>
      </c>
      <c r="Z408" t="e">
        <f t="shared" si="75"/>
        <v>#N/A</v>
      </c>
      <c r="AA408" t="e">
        <f t="shared" si="76"/>
        <v>#N/A</v>
      </c>
      <c r="AB408">
        <f t="shared" si="77"/>
        <v>2</v>
      </c>
    </row>
    <row r="409" spans="1:28" x14ac:dyDescent="0.25">
      <c r="A409">
        <v>85</v>
      </c>
      <c r="B409">
        <v>0.41</v>
      </c>
      <c r="C409">
        <v>35.700000000000003</v>
      </c>
      <c r="D409">
        <v>9.1875999999999998</v>
      </c>
      <c r="E409">
        <v>2</v>
      </c>
      <c r="F409">
        <v>313</v>
      </c>
      <c r="G409">
        <v>17.3</v>
      </c>
      <c r="H409">
        <v>396.9</v>
      </c>
      <c r="I409">
        <v>5.77</v>
      </c>
      <c r="J409">
        <v>24.7</v>
      </c>
      <c r="K409">
        <v>0</v>
      </c>
      <c r="L409">
        <f t="shared" si="67"/>
        <v>-8.8111961401651637</v>
      </c>
      <c r="M409">
        <f t="shared" si="68"/>
        <v>1.4905485876265495E-4</v>
      </c>
      <c r="N409">
        <f t="shared" si="69"/>
        <v>0.99985096735527712</v>
      </c>
      <c r="O409">
        <f t="shared" si="70"/>
        <v>-1.4904375119097405E-4</v>
      </c>
      <c r="V409">
        <f t="shared" si="71"/>
        <v>1.4903264472284478E-4</v>
      </c>
      <c r="W409">
        <f t="shared" si="72"/>
        <v>0</v>
      </c>
      <c r="X409">
        <f t="shared" si="73"/>
        <v>1</v>
      </c>
      <c r="Y409">
        <f t="shared" si="74"/>
        <v>1.4903264472284478E-4</v>
      </c>
      <c r="Z409" t="e">
        <f t="shared" si="75"/>
        <v>#N/A</v>
      </c>
      <c r="AA409" t="e">
        <f t="shared" si="76"/>
        <v>#N/A</v>
      </c>
      <c r="AB409">
        <f t="shared" si="77"/>
        <v>2</v>
      </c>
    </row>
    <row r="410" spans="1:28" x14ac:dyDescent="0.25">
      <c r="A410">
        <v>0</v>
      </c>
      <c r="B410">
        <v>0.58399999999999996</v>
      </c>
      <c r="C410">
        <v>70.599999999999994</v>
      </c>
      <c r="D410">
        <v>2.0634999999999999</v>
      </c>
      <c r="E410">
        <v>24</v>
      </c>
      <c r="F410">
        <v>666</v>
      </c>
      <c r="G410">
        <v>20.2</v>
      </c>
      <c r="H410">
        <v>3.65</v>
      </c>
      <c r="I410">
        <v>17.16</v>
      </c>
      <c r="J410">
        <v>11.7</v>
      </c>
      <c r="K410">
        <v>1</v>
      </c>
      <c r="L410">
        <f t="shared" si="67"/>
        <v>14.847821005180387</v>
      </c>
      <c r="M410">
        <f t="shared" si="68"/>
        <v>2807545.0314978608</v>
      </c>
      <c r="N410">
        <f t="shared" si="69"/>
        <v>0.99999964381705986</v>
      </c>
      <c r="O410">
        <f t="shared" si="70"/>
        <v>-3.5618300357532748E-7</v>
      </c>
      <c r="V410">
        <f t="shared" si="71"/>
        <v>0.99999964381705986</v>
      </c>
      <c r="W410">
        <f t="shared" si="72"/>
        <v>1</v>
      </c>
      <c r="X410">
        <f t="shared" si="73"/>
        <v>1</v>
      </c>
      <c r="Y410">
        <f t="shared" si="74"/>
        <v>0.99999964381705986</v>
      </c>
      <c r="Z410" t="e">
        <f t="shared" si="75"/>
        <v>#N/A</v>
      </c>
      <c r="AA410" t="e">
        <f t="shared" si="76"/>
        <v>#N/A</v>
      </c>
      <c r="AB410">
        <f t="shared" si="77"/>
        <v>1</v>
      </c>
    </row>
    <row r="411" spans="1:28" x14ac:dyDescent="0.25">
      <c r="A411">
        <v>0</v>
      </c>
      <c r="B411">
        <v>0.52</v>
      </c>
      <c r="C411">
        <v>54.4</v>
      </c>
      <c r="D411">
        <v>2.7778</v>
      </c>
      <c r="E411">
        <v>5</v>
      </c>
      <c r="F411">
        <v>384</v>
      </c>
      <c r="G411">
        <v>20.9</v>
      </c>
      <c r="H411">
        <v>393.49</v>
      </c>
      <c r="I411">
        <v>13</v>
      </c>
      <c r="J411">
        <v>21.7</v>
      </c>
      <c r="K411">
        <v>0</v>
      </c>
      <c r="L411">
        <f t="shared" si="67"/>
        <v>-1.1825955916713276</v>
      </c>
      <c r="M411">
        <f t="shared" si="68"/>
        <v>0.30648220265467124</v>
      </c>
      <c r="N411">
        <f t="shared" si="69"/>
        <v>0.76541417706883186</v>
      </c>
      <c r="O411">
        <f t="shared" si="70"/>
        <v>-0.26733818373088453</v>
      </c>
      <c r="V411">
        <f t="shared" si="71"/>
        <v>0.23458582293116814</v>
      </c>
      <c r="W411">
        <f t="shared" si="72"/>
        <v>0</v>
      </c>
      <c r="X411">
        <f t="shared" si="73"/>
        <v>1</v>
      </c>
      <c r="Y411">
        <f t="shared" si="74"/>
        <v>0.23458582293116814</v>
      </c>
      <c r="Z411" t="e">
        <f t="shared" si="75"/>
        <v>#N/A</v>
      </c>
      <c r="AA411" t="e">
        <f t="shared" si="76"/>
        <v>#N/A</v>
      </c>
      <c r="AB411">
        <f t="shared" si="77"/>
        <v>2</v>
      </c>
    </row>
    <row r="412" spans="1:28" x14ac:dyDescent="0.25">
      <c r="A412">
        <v>0</v>
      </c>
      <c r="B412">
        <v>0.54400000000000004</v>
      </c>
      <c r="C412">
        <v>77.7</v>
      </c>
      <c r="D412">
        <v>3.9449999999999998</v>
      </c>
      <c r="E412">
        <v>4</v>
      </c>
      <c r="F412">
        <v>304</v>
      </c>
      <c r="G412">
        <v>18.399999999999999</v>
      </c>
      <c r="H412">
        <v>396.42</v>
      </c>
      <c r="I412">
        <v>11.5</v>
      </c>
      <c r="J412">
        <v>16.2</v>
      </c>
      <c r="K412">
        <v>0</v>
      </c>
      <c r="L412">
        <f t="shared" si="67"/>
        <v>-1.1246661598945451</v>
      </c>
      <c r="M412">
        <f t="shared" si="68"/>
        <v>0.32476086746543364</v>
      </c>
      <c r="N412">
        <f t="shared" si="69"/>
        <v>0.75485321506607117</v>
      </c>
      <c r="O412">
        <f t="shared" si="70"/>
        <v>-0.28123196576560422</v>
      </c>
      <c r="V412">
        <f t="shared" si="71"/>
        <v>0.24514678493392883</v>
      </c>
      <c r="W412">
        <f t="shared" si="72"/>
        <v>0</v>
      </c>
      <c r="X412">
        <f t="shared" si="73"/>
        <v>1</v>
      </c>
      <c r="Y412">
        <f t="shared" si="74"/>
        <v>0.24514678493392883</v>
      </c>
      <c r="Z412" t="e">
        <f t="shared" si="75"/>
        <v>#N/A</v>
      </c>
      <c r="AA412" t="e">
        <f t="shared" si="76"/>
        <v>#N/A</v>
      </c>
      <c r="AB412">
        <f t="shared" si="77"/>
        <v>2</v>
      </c>
    </row>
    <row r="413" spans="1:28" x14ac:dyDescent="0.25">
      <c r="A413">
        <v>0</v>
      </c>
      <c r="B413">
        <v>0.44800000000000001</v>
      </c>
      <c r="C413">
        <v>33.299999999999997</v>
      </c>
      <c r="D413">
        <v>5.1003999999999996</v>
      </c>
      <c r="E413">
        <v>3</v>
      </c>
      <c r="F413">
        <v>233</v>
      </c>
      <c r="G413">
        <v>17.899999999999999</v>
      </c>
      <c r="H413">
        <v>396.9</v>
      </c>
      <c r="I413">
        <v>14.15</v>
      </c>
      <c r="J413">
        <v>20</v>
      </c>
      <c r="K413">
        <v>0</v>
      </c>
      <c r="L413">
        <f t="shared" si="67"/>
        <v>-2.9667041048849092</v>
      </c>
      <c r="M413">
        <f t="shared" si="68"/>
        <v>5.1472679620214595E-2</v>
      </c>
      <c r="N413">
        <f t="shared" si="69"/>
        <v>0.95104705940737688</v>
      </c>
      <c r="O413">
        <f t="shared" si="70"/>
        <v>-5.0191733531312066E-2</v>
      </c>
      <c r="V413">
        <f t="shared" si="71"/>
        <v>4.8952940592623111E-2</v>
      </c>
      <c r="W413">
        <f t="shared" si="72"/>
        <v>0</v>
      </c>
      <c r="X413">
        <f t="shared" si="73"/>
        <v>1</v>
      </c>
      <c r="Y413">
        <f t="shared" si="74"/>
        <v>4.8952940592623111E-2</v>
      </c>
      <c r="Z413" t="e">
        <f t="shared" si="75"/>
        <v>#N/A</v>
      </c>
      <c r="AA413" t="e">
        <f t="shared" si="76"/>
        <v>#N/A</v>
      </c>
      <c r="AB413">
        <f t="shared" si="77"/>
        <v>2</v>
      </c>
    </row>
    <row r="414" spans="1:28" x14ac:dyDescent="0.25">
      <c r="A414">
        <v>22</v>
      </c>
      <c r="B414">
        <v>0.43099999999999999</v>
      </c>
      <c r="C414">
        <v>49.1</v>
      </c>
      <c r="D414">
        <v>7.8265000000000002</v>
      </c>
      <c r="E414">
        <v>7</v>
      </c>
      <c r="F414">
        <v>330</v>
      </c>
      <c r="G414">
        <v>19.100000000000001</v>
      </c>
      <c r="H414">
        <v>374.71</v>
      </c>
      <c r="I414">
        <v>9.52</v>
      </c>
      <c r="J414">
        <v>24.5</v>
      </c>
      <c r="K414">
        <v>0</v>
      </c>
      <c r="L414">
        <f t="shared" si="67"/>
        <v>-1.5922049814975325</v>
      </c>
      <c r="M414">
        <f t="shared" si="68"/>
        <v>0.20347645490669483</v>
      </c>
      <c r="N414">
        <f t="shared" si="69"/>
        <v>0.83092610239518949</v>
      </c>
      <c r="O414">
        <f t="shared" si="70"/>
        <v>-0.18521441419975615</v>
      </c>
      <c r="V414">
        <f t="shared" si="71"/>
        <v>0.16907389760481048</v>
      </c>
      <c r="W414">
        <f t="shared" si="72"/>
        <v>0</v>
      </c>
      <c r="X414">
        <f t="shared" si="73"/>
        <v>1</v>
      </c>
      <c r="Y414">
        <f t="shared" si="74"/>
        <v>0.16907389760481048</v>
      </c>
      <c r="Z414" t="e">
        <f t="shared" si="75"/>
        <v>#N/A</v>
      </c>
      <c r="AA414" t="e">
        <f t="shared" si="76"/>
        <v>#N/A</v>
      </c>
      <c r="AB414">
        <f t="shared" si="77"/>
        <v>2</v>
      </c>
    </row>
    <row r="415" spans="1:28" x14ac:dyDescent="0.25">
      <c r="A415">
        <v>0</v>
      </c>
      <c r="B415">
        <v>0.57299999999999995</v>
      </c>
      <c r="C415">
        <v>76.7</v>
      </c>
      <c r="D415">
        <v>2.2875000000000001</v>
      </c>
      <c r="E415">
        <v>1</v>
      </c>
      <c r="F415">
        <v>273</v>
      </c>
      <c r="G415">
        <v>21</v>
      </c>
      <c r="H415">
        <v>396.9</v>
      </c>
      <c r="I415">
        <v>9.08</v>
      </c>
      <c r="J415">
        <v>20.6</v>
      </c>
      <c r="K415">
        <v>0</v>
      </c>
      <c r="L415">
        <f t="shared" si="67"/>
        <v>-2.448282147404103</v>
      </c>
      <c r="M415">
        <f t="shared" si="68"/>
        <v>8.644195356083241E-2</v>
      </c>
      <c r="N415">
        <f t="shared" si="69"/>
        <v>0.9204357367850925</v>
      </c>
      <c r="O415">
        <f t="shared" si="70"/>
        <v>-8.2908094124569939E-2</v>
      </c>
      <c r="V415">
        <f t="shared" si="71"/>
        <v>7.9564263214907519E-2</v>
      </c>
      <c r="W415">
        <f t="shared" si="72"/>
        <v>0</v>
      </c>
      <c r="X415">
        <f t="shared" si="73"/>
        <v>1</v>
      </c>
      <c r="Y415">
        <f t="shared" si="74"/>
        <v>7.9564263214907519E-2</v>
      </c>
      <c r="Z415" t="e">
        <f t="shared" si="75"/>
        <v>#N/A</v>
      </c>
      <c r="AA415" t="e">
        <f t="shared" si="76"/>
        <v>#N/A</v>
      </c>
      <c r="AB415">
        <f t="shared" si="77"/>
        <v>2</v>
      </c>
    </row>
    <row r="416" spans="1:28" x14ac:dyDescent="0.25">
      <c r="A416">
        <v>0</v>
      </c>
      <c r="B416">
        <v>0.52</v>
      </c>
      <c r="C416">
        <v>96.7</v>
      </c>
      <c r="D416">
        <v>2.1069</v>
      </c>
      <c r="E416">
        <v>5</v>
      </c>
      <c r="F416">
        <v>384</v>
      </c>
      <c r="G416">
        <v>20.9</v>
      </c>
      <c r="H416">
        <v>394.05</v>
      </c>
      <c r="I416">
        <v>16.47</v>
      </c>
      <c r="J416">
        <v>19.5</v>
      </c>
      <c r="K416">
        <v>0</v>
      </c>
      <c r="L416">
        <f t="shared" si="67"/>
        <v>0.60820219142763576</v>
      </c>
      <c r="M416">
        <f t="shared" si="68"/>
        <v>1.8371256278980621</v>
      </c>
      <c r="N416">
        <f t="shared" si="69"/>
        <v>0.3524694113530914</v>
      </c>
      <c r="O416">
        <f t="shared" si="70"/>
        <v>-1.0427914367983817</v>
      </c>
      <c r="V416">
        <f t="shared" si="71"/>
        <v>0.6475305886469086</v>
      </c>
      <c r="W416">
        <f t="shared" si="72"/>
        <v>1</v>
      </c>
      <c r="X416">
        <f t="shared" si="73"/>
        <v>0</v>
      </c>
      <c r="Y416" t="e">
        <f t="shared" si="74"/>
        <v>#N/A</v>
      </c>
      <c r="Z416">
        <f t="shared" si="75"/>
        <v>0.6475305886469086</v>
      </c>
      <c r="AA416">
        <f t="shared" si="76"/>
        <v>1</v>
      </c>
      <c r="AB416" t="e">
        <f t="shared" si="77"/>
        <v>#N/A</v>
      </c>
    </row>
    <row r="417" spans="1:28" x14ac:dyDescent="0.25">
      <c r="A417">
        <v>70</v>
      </c>
      <c r="B417">
        <v>0.4</v>
      </c>
      <c r="C417">
        <v>47.4</v>
      </c>
      <c r="D417">
        <v>7.8277999999999999</v>
      </c>
      <c r="E417">
        <v>5</v>
      </c>
      <c r="F417">
        <v>358</v>
      </c>
      <c r="G417">
        <v>14.8</v>
      </c>
      <c r="H417">
        <v>390.86</v>
      </c>
      <c r="I417">
        <v>6.07</v>
      </c>
      <c r="J417">
        <v>24.8</v>
      </c>
      <c r="K417">
        <v>0</v>
      </c>
      <c r="L417">
        <f t="shared" si="67"/>
        <v>-5.7279918183733924</v>
      </c>
      <c r="M417">
        <f t="shared" si="68"/>
        <v>3.2536045062321801E-3</v>
      </c>
      <c r="N417">
        <f t="shared" si="69"/>
        <v>0.99675694710528007</v>
      </c>
      <c r="O417">
        <f t="shared" si="70"/>
        <v>-3.2483229879710085E-3</v>
      </c>
      <c r="V417">
        <f t="shared" si="71"/>
        <v>3.2430528947199702E-3</v>
      </c>
      <c r="W417">
        <f t="shared" si="72"/>
        <v>0</v>
      </c>
      <c r="X417">
        <f t="shared" si="73"/>
        <v>1</v>
      </c>
      <c r="Y417">
        <f t="shared" si="74"/>
        <v>3.2430528947199702E-3</v>
      </c>
      <c r="Z417" t="e">
        <f t="shared" si="75"/>
        <v>#N/A</v>
      </c>
      <c r="AA417" t="e">
        <f t="shared" si="76"/>
        <v>#N/A</v>
      </c>
      <c r="AB417">
        <f t="shared" si="77"/>
        <v>2</v>
      </c>
    </row>
    <row r="418" spans="1:28" x14ac:dyDescent="0.25">
      <c r="A418">
        <v>28</v>
      </c>
      <c r="B418">
        <v>0.46400000000000002</v>
      </c>
      <c r="C418">
        <v>53.6</v>
      </c>
      <c r="D418">
        <v>3.6659000000000002</v>
      </c>
      <c r="E418">
        <v>4</v>
      </c>
      <c r="F418">
        <v>270</v>
      </c>
      <c r="G418">
        <v>18.2</v>
      </c>
      <c r="H418">
        <v>395.01</v>
      </c>
      <c r="I418">
        <v>8.16</v>
      </c>
      <c r="J418">
        <v>22.9</v>
      </c>
      <c r="K418">
        <v>0</v>
      </c>
      <c r="L418">
        <f t="shared" si="67"/>
        <v>-3.2208021406742633</v>
      </c>
      <c r="M418">
        <f t="shared" si="68"/>
        <v>3.9923021533979024E-2</v>
      </c>
      <c r="N418">
        <f t="shared" si="69"/>
        <v>0.96160963772579144</v>
      </c>
      <c r="O418">
        <f t="shared" si="70"/>
        <v>-3.9146692658042645E-2</v>
      </c>
      <c r="V418">
        <f t="shared" si="71"/>
        <v>3.8390362274208542E-2</v>
      </c>
      <c r="W418">
        <f t="shared" si="72"/>
        <v>0</v>
      </c>
      <c r="X418">
        <f t="shared" si="73"/>
        <v>1</v>
      </c>
      <c r="Y418">
        <f t="shared" si="74"/>
        <v>3.8390362274208542E-2</v>
      </c>
      <c r="Z418" t="e">
        <f t="shared" si="75"/>
        <v>#N/A</v>
      </c>
      <c r="AA418" t="e">
        <f t="shared" si="76"/>
        <v>#N/A</v>
      </c>
      <c r="AB418">
        <f t="shared" si="77"/>
        <v>2</v>
      </c>
    </row>
    <row r="419" spans="1:28" x14ac:dyDescent="0.25">
      <c r="A419">
        <v>0</v>
      </c>
      <c r="B419">
        <v>0.54700000000000004</v>
      </c>
      <c r="C419">
        <v>95.4</v>
      </c>
      <c r="D419">
        <v>2.548</v>
      </c>
      <c r="E419">
        <v>6</v>
      </c>
      <c r="F419">
        <v>432</v>
      </c>
      <c r="G419">
        <v>17.8</v>
      </c>
      <c r="H419">
        <v>396.9</v>
      </c>
      <c r="I419">
        <v>17.09</v>
      </c>
      <c r="J419">
        <v>18.7</v>
      </c>
      <c r="K419">
        <v>0</v>
      </c>
      <c r="L419">
        <f t="shared" si="67"/>
        <v>0.93360948167234514</v>
      </c>
      <c r="M419">
        <f t="shared" si="68"/>
        <v>2.5436739721716601</v>
      </c>
      <c r="N419">
        <f t="shared" si="69"/>
        <v>0.28219300303949035</v>
      </c>
      <c r="O419">
        <f t="shared" si="70"/>
        <v>-1.2651640342028763</v>
      </c>
      <c r="V419">
        <f t="shared" si="71"/>
        <v>0.71780699696050965</v>
      </c>
      <c r="W419">
        <f t="shared" si="72"/>
        <v>1</v>
      </c>
      <c r="X419">
        <f t="shared" si="73"/>
        <v>0</v>
      </c>
      <c r="Y419" t="e">
        <f t="shared" si="74"/>
        <v>#N/A</v>
      </c>
      <c r="Z419">
        <f t="shared" si="75"/>
        <v>0.71780699696050965</v>
      </c>
      <c r="AA419">
        <f t="shared" si="76"/>
        <v>1</v>
      </c>
      <c r="AB419" t="e">
        <f t="shared" si="77"/>
        <v>#N/A</v>
      </c>
    </row>
    <row r="420" spans="1:28" x14ac:dyDescent="0.25">
      <c r="A420">
        <v>0</v>
      </c>
      <c r="B420">
        <v>0.60499999999999998</v>
      </c>
      <c r="C420">
        <v>100</v>
      </c>
      <c r="D420">
        <v>1.7573000000000001</v>
      </c>
      <c r="E420">
        <v>5</v>
      </c>
      <c r="F420">
        <v>403</v>
      </c>
      <c r="G420">
        <v>14.7</v>
      </c>
      <c r="H420">
        <v>353.89</v>
      </c>
      <c r="I420">
        <v>6.43</v>
      </c>
      <c r="J420">
        <v>24.3</v>
      </c>
      <c r="K420">
        <v>1</v>
      </c>
      <c r="L420">
        <f t="shared" si="67"/>
        <v>1.2417921622723664</v>
      </c>
      <c r="M420">
        <f t="shared" si="68"/>
        <v>3.4618120376072303</v>
      </c>
      <c r="N420">
        <f t="shared" si="69"/>
        <v>0.77587581198595768</v>
      </c>
      <c r="O420">
        <f t="shared" si="70"/>
        <v>-0.25376280770663145</v>
      </c>
      <c r="V420">
        <f t="shared" si="71"/>
        <v>0.77587581198595768</v>
      </c>
      <c r="W420">
        <f t="shared" si="72"/>
        <v>1</v>
      </c>
      <c r="X420">
        <f t="shared" si="73"/>
        <v>1</v>
      </c>
      <c r="Y420">
        <f t="shared" si="74"/>
        <v>0.77587581198595768</v>
      </c>
      <c r="Z420" t="e">
        <f t="shared" si="75"/>
        <v>#N/A</v>
      </c>
      <c r="AA420" t="e">
        <f t="shared" si="76"/>
        <v>#N/A</v>
      </c>
      <c r="AB420">
        <f t="shared" si="77"/>
        <v>1</v>
      </c>
    </row>
    <row r="421" spans="1:28" x14ac:dyDescent="0.25">
      <c r="A421">
        <v>0</v>
      </c>
      <c r="B421">
        <v>0.48799999999999999</v>
      </c>
      <c r="C421">
        <v>58.4</v>
      </c>
      <c r="D421">
        <v>2.8290000000000002</v>
      </c>
      <c r="E421">
        <v>3</v>
      </c>
      <c r="F421">
        <v>193</v>
      </c>
      <c r="G421">
        <v>17.8</v>
      </c>
      <c r="H421">
        <v>396.9</v>
      </c>
      <c r="I421">
        <v>5.04</v>
      </c>
      <c r="J421">
        <v>37.200000000000003</v>
      </c>
      <c r="K421">
        <v>0</v>
      </c>
      <c r="L421">
        <f t="shared" si="67"/>
        <v>-1.0910580068168394</v>
      </c>
      <c r="M421">
        <f t="shared" si="68"/>
        <v>0.33586096247485575</v>
      </c>
      <c r="N421">
        <f t="shared" si="69"/>
        <v>0.74858089882899959</v>
      </c>
      <c r="O421">
        <f t="shared" si="70"/>
        <v>-0.28957599969494491</v>
      </c>
      <c r="V421">
        <f t="shared" si="71"/>
        <v>0.25141910117100041</v>
      </c>
      <c r="W421">
        <f t="shared" si="72"/>
        <v>0</v>
      </c>
      <c r="X421">
        <f t="shared" si="73"/>
        <v>1</v>
      </c>
      <c r="Y421">
        <f t="shared" si="74"/>
        <v>0.25141910117100041</v>
      </c>
      <c r="Z421" t="e">
        <f t="shared" si="75"/>
        <v>#N/A</v>
      </c>
      <c r="AA421" t="e">
        <f t="shared" si="76"/>
        <v>#N/A</v>
      </c>
      <c r="AB421">
        <f t="shared" si="77"/>
        <v>2</v>
      </c>
    </row>
    <row r="422" spans="1:28" x14ac:dyDescent="0.25">
      <c r="A422">
        <v>60</v>
      </c>
      <c r="B422">
        <v>0.41099999999999998</v>
      </c>
      <c r="C422">
        <v>18.5</v>
      </c>
      <c r="D422">
        <v>10.7103</v>
      </c>
      <c r="E422">
        <v>4</v>
      </c>
      <c r="F422">
        <v>411</v>
      </c>
      <c r="G422">
        <v>18.3</v>
      </c>
      <c r="H422">
        <v>392.33</v>
      </c>
      <c r="I422">
        <v>7.79</v>
      </c>
      <c r="J422">
        <v>18.600000000000001</v>
      </c>
      <c r="K422">
        <v>0</v>
      </c>
      <c r="L422">
        <f t="shared" si="67"/>
        <v>-7.6950989385932456</v>
      </c>
      <c r="M422">
        <f t="shared" si="68"/>
        <v>4.5505196415824341E-4</v>
      </c>
      <c r="N422">
        <f t="shared" si="69"/>
        <v>0.99954515501394603</v>
      </c>
      <c r="O422">
        <f t="shared" si="70"/>
        <v>-4.5494845941205467E-4</v>
      </c>
      <c r="V422">
        <f t="shared" si="71"/>
        <v>4.5484498605395207E-4</v>
      </c>
      <c r="W422">
        <f t="shared" si="72"/>
        <v>0</v>
      </c>
      <c r="X422">
        <f t="shared" si="73"/>
        <v>1</v>
      </c>
      <c r="Y422">
        <f t="shared" si="74"/>
        <v>4.5484498605395207E-4</v>
      </c>
      <c r="Z422" t="e">
        <f t="shared" si="75"/>
        <v>#N/A</v>
      </c>
      <c r="AA422" t="e">
        <f t="shared" si="76"/>
        <v>#N/A</v>
      </c>
      <c r="AB422">
        <f t="shared" si="77"/>
        <v>2</v>
      </c>
    </row>
    <row r="423" spans="1:28" x14ac:dyDescent="0.25">
      <c r="A423">
        <v>0</v>
      </c>
      <c r="B423">
        <v>0.60499999999999998</v>
      </c>
      <c r="C423">
        <v>92.6</v>
      </c>
      <c r="D423">
        <v>1.7984</v>
      </c>
      <c r="E423">
        <v>5</v>
      </c>
      <c r="F423">
        <v>403</v>
      </c>
      <c r="G423">
        <v>14.7</v>
      </c>
      <c r="H423">
        <v>338.92</v>
      </c>
      <c r="I423">
        <v>5.5</v>
      </c>
      <c r="J423">
        <v>27</v>
      </c>
      <c r="K423">
        <v>1</v>
      </c>
      <c r="L423">
        <f t="shared" si="67"/>
        <v>1.2972246074785905</v>
      </c>
      <c r="M423">
        <f t="shared" si="68"/>
        <v>3.6591270479601556</v>
      </c>
      <c r="N423">
        <f t="shared" si="69"/>
        <v>0.78536751848443009</v>
      </c>
      <c r="O423">
        <f t="shared" si="70"/>
        <v>-0.24160349434682446</v>
      </c>
      <c r="V423">
        <f t="shared" si="71"/>
        <v>0.78536751848443009</v>
      </c>
      <c r="W423">
        <f t="shared" si="72"/>
        <v>1</v>
      </c>
      <c r="X423">
        <f t="shared" si="73"/>
        <v>1</v>
      </c>
      <c r="Y423">
        <f t="shared" si="74"/>
        <v>0.78536751848443009</v>
      </c>
      <c r="Z423" t="e">
        <f t="shared" si="75"/>
        <v>#N/A</v>
      </c>
      <c r="AA423" t="e">
        <f t="shared" si="76"/>
        <v>#N/A</v>
      </c>
      <c r="AB423">
        <f t="shared" si="77"/>
        <v>1</v>
      </c>
    </row>
    <row r="424" spans="1:28" x14ac:dyDescent="0.25">
      <c r="A424">
        <v>0</v>
      </c>
      <c r="B424">
        <v>0.60499999999999998</v>
      </c>
      <c r="C424">
        <v>90.8</v>
      </c>
      <c r="D424">
        <v>1.9709000000000001</v>
      </c>
      <c r="E424">
        <v>5</v>
      </c>
      <c r="F424">
        <v>403</v>
      </c>
      <c r="G424">
        <v>14.7</v>
      </c>
      <c r="H424">
        <v>374.43</v>
      </c>
      <c r="I424">
        <v>1.73</v>
      </c>
      <c r="J424">
        <v>50</v>
      </c>
      <c r="K424">
        <v>1</v>
      </c>
      <c r="L424">
        <f t="shared" si="67"/>
        <v>1.8300499121362823</v>
      </c>
      <c r="M424">
        <f t="shared" si="68"/>
        <v>6.2341978128903115</v>
      </c>
      <c r="N424">
        <f t="shared" si="69"/>
        <v>0.86176767267572607</v>
      </c>
      <c r="O424">
        <f t="shared" si="70"/>
        <v>-0.14876956590368404</v>
      </c>
      <c r="V424">
        <f t="shared" si="71"/>
        <v>0.86176767267572607</v>
      </c>
      <c r="W424">
        <f t="shared" si="72"/>
        <v>1</v>
      </c>
      <c r="X424">
        <f t="shared" si="73"/>
        <v>1</v>
      </c>
      <c r="Y424">
        <f t="shared" si="74"/>
        <v>0.86176767267572607</v>
      </c>
      <c r="Z424" t="e">
        <f t="shared" si="75"/>
        <v>#N/A</v>
      </c>
      <c r="AA424" t="e">
        <f t="shared" si="76"/>
        <v>#N/A</v>
      </c>
      <c r="AB424">
        <f t="shared" si="77"/>
        <v>1</v>
      </c>
    </row>
    <row r="425" spans="1:28" x14ac:dyDescent="0.25">
      <c r="A425">
        <v>0</v>
      </c>
      <c r="B425">
        <v>0.53800000000000003</v>
      </c>
      <c r="C425">
        <v>98.1</v>
      </c>
      <c r="D425">
        <v>3.7978999999999998</v>
      </c>
      <c r="E425">
        <v>4</v>
      </c>
      <c r="F425">
        <v>307</v>
      </c>
      <c r="G425">
        <v>21</v>
      </c>
      <c r="H425">
        <v>376.57</v>
      </c>
      <c r="I425">
        <v>21.02</v>
      </c>
      <c r="J425">
        <v>13.6</v>
      </c>
      <c r="K425">
        <v>1</v>
      </c>
      <c r="L425">
        <f t="shared" si="67"/>
        <v>0.3205627990452985</v>
      </c>
      <c r="M425">
        <f t="shared" si="68"/>
        <v>1.3779030286655285</v>
      </c>
      <c r="N425">
        <f t="shared" si="69"/>
        <v>0.5794614044622346</v>
      </c>
      <c r="O425">
        <f t="shared" si="70"/>
        <v>-0.54565621986597479</v>
      </c>
      <c r="V425">
        <f t="shared" si="71"/>
        <v>0.5794614044622346</v>
      </c>
      <c r="W425">
        <f t="shared" si="72"/>
        <v>1</v>
      </c>
      <c r="X425">
        <f t="shared" si="73"/>
        <v>1</v>
      </c>
      <c r="Y425">
        <f t="shared" si="74"/>
        <v>0.5794614044622346</v>
      </c>
      <c r="Z425" t="e">
        <f t="shared" si="75"/>
        <v>#N/A</v>
      </c>
      <c r="AA425" t="e">
        <f t="shared" si="76"/>
        <v>#N/A</v>
      </c>
      <c r="AB425">
        <f t="shared" si="77"/>
        <v>1</v>
      </c>
    </row>
    <row r="426" spans="1:28" x14ac:dyDescent="0.25">
      <c r="A426">
        <v>0</v>
      </c>
      <c r="B426">
        <v>0.53800000000000003</v>
      </c>
      <c r="C426">
        <v>95</v>
      </c>
      <c r="D426">
        <v>3.7871999999999999</v>
      </c>
      <c r="E426">
        <v>4</v>
      </c>
      <c r="F426">
        <v>307</v>
      </c>
      <c r="G426">
        <v>21</v>
      </c>
      <c r="H426">
        <v>358.77</v>
      </c>
      <c r="I426">
        <v>18.350000000000001</v>
      </c>
      <c r="J426">
        <v>13.1</v>
      </c>
      <c r="K426">
        <v>1</v>
      </c>
      <c r="L426">
        <f t="shared" si="67"/>
        <v>0.30342240713310675</v>
      </c>
      <c r="M426">
        <f t="shared" si="68"/>
        <v>1.3544864883746743</v>
      </c>
      <c r="N426">
        <f t="shared" si="69"/>
        <v>0.57527893876753133</v>
      </c>
      <c r="O426">
        <f t="shared" si="70"/>
        <v>-0.55290024491298451</v>
      </c>
      <c r="V426">
        <f t="shared" si="71"/>
        <v>0.57527893876753133</v>
      </c>
      <c r="W426">
        <f t="shared" si="72"/>
        <v>1</v>
      </c>
      <c r="X426">
        <f t="shared" si="73"/>
        <v>1</v>
      </c>
      <c r="Y426">
        <f t="shared" si="74"/>
        <v>0.57527893876753133</v>
      </c>
      <c r="Z426" t="e">
        <f t="shared" si="75"/>
        <v>#N/A</v>
      </c>
      <c r="AA426" t="e">
        <f t="shared" si="76"/>
        <v>#N/A</v>
      </c>
      <c r="AB426">
        <f t="shared" si="77"/>
        <v>1</v>
      </c>
    </row>
    <row r="427" spans="1:28" x14ac:dyDescent="0.25">
      <c r="A427">
        <v>25</v>
      </c>
      <c r="B427">
        <v>0.45300000000000001</v>
      </c>
      <c r="C427">
        <v>47.2</v>
      </c>
      <c r="D427">
        <v>6.9320000000000004</v>
      </c>
      <c r="E427">
        <v>8</v>
      </c>
      <c r="F427">
        <v>284</v>
      </c>
      <c r="G427">
        <v>19.7</v>
      </c>
      <c r="H427">
        <v>396.9</v>
      </c>
      <c r="I427">
        <v>9.2200000000000006</v>
      </c>
      <c r="J427">
        <v>19.600000000000001</v>
      </c>
      <c r="K427">
        <v>0</v>
      </c>
      <c r="L427">
        <f t="shared" si="67"/>
        <v>-1.7612285818787068</v>
      </c>
      <c r="M427">
        <f t="shared" si="68"/>
        <v>0.17183362241128911</v>
      </c>
      <c r="N427">
        <f t="shared" si="69"/>
        <v>0.85336346463783308</v>
      </c>
      <c r="O427">
        <f t="shared" si="70"/>
        <v>-0.15856972067756564</v>
      </c>
      <c r="V427">
        <f t="shared" si="71"/>
        <v>0.14663653536216689</v>
      </c>
      <c r="W427">
        <f t="shared" si="72"/>
        <v>0</v>
      </c>
      <c r="X427">
        <f t="shared" si="73"/>
        <v>1</v>
      </c>
      <c r="Y427">
        <f t="shared" si="74"/>
        <v>0.14663653536216689</v>
      </c>
      <c r="Z427" t="e">
        <f t="shared" si="75"/>
        <v>#N/A</v>
      </c>
      <c r="AA427" t="e">
        <f t="shared" si="76"/>
        <v>#N/A</v>
      </c>
      <c r="AB427">
        <f t="shared" si="77"/>
        <v>2</v>
      </c>
    </row>
    <row r="428" spans="1:28" x14ac:dyDescent="0.25">
      <c r="A428">
        <v>0</v>
      </c>
      <c r="B428">
        <v>0.871</v>
      </c>
      <c r="C428">
        <v>100</v>
      </c>
      <c r="D428">
        <v>1.5915999999999999</v>
      </c>
      <c r="E428">
        <v>5</v>
      </c>
      <c r="F428">
        <v>403</v>
      </c>
      <c r="G428">
        <v>14.7</v>
      </c>
      <c r="H428">
        <v>341.6</v>
      </c>
      <c r="I428">
        <v>13.28</v>
      </c>
      <c r="J428">
        <v>19.600000000000001</v>
      </c>
      <c r="K428">
        <v>1</v>
      </c>
      <c r="L428">
        <f t="shared" si="67"/>
        <v>1.5603392730535524</v>
      </c>
      <c r="M428">
        <f t="shared" si="68"/>
        <v>4.7604360588689048</v>
      </c>
      <c r="N428">
        <f t="shared" si="69"/>
        <v>0.82640203106492671</v>
      </c>
      <c r="O428">
        <f t="shared" si="70"/>
        <v>-0.19067390345353447</v>
      </c>
      <c r="V428">
        <f t="shared" si="71"/>
        <v>0.82640203106492671</v>
      </c>
      <c r="W428">
        <f t="shared" si="72"/>
        <v>1</v>
      </c>
      <c r="X428">
        <f t="shared" si="73"/>
        <v>1</v>
      </c>
      <c r="Y428">
        <f t="shared" si="74"/>
        <v>0.82640203106492671</v>
      </c>
      <c r="Z428" t="e">
        <f t="shared" si="75"/>
        <v>#N/A</v>
      </c>
      <c r="AA428" t="e">
        <f t="shared" si="76"/>
        <v>#N/A</v>
      </c>
      <c r="AB428">
        <f t="shared" si="77"/>
        <v>1</v>
      </c>
    </row>
    <row r="429" spans="1:28" x14ac:dyDescent="0.25">
      <c r="A429">
        <v>0</v>
      </c>
      <c r="B429">
        <v>0.871</v>
      </c>
      <c r="C429">
        <v>96</v>
      </c>
      <c r="D429">
        <v>1.7494000000000001</v>
      </c>
      <c r="E429">
        <v>5</v>
      </c>
      <c r="F429">
        <v>403</v>
      </c>
      <c r="G429">
        <v>14.7</v>
      </c>
      <c r="H429">
        <v>321.02</v>
      </c>
      <c r="I429">
        <v>15.12</v>
      </c>
      <c r="J429">
        <v>17</v>
      </c>
      <c r="K429">
        <v>1</v>
      </c>
      <c r="L429">
        <f t="shared" si="67"/>
        <v>1.6596327895196952</v>
      </c>
      <c r="M429">
        <f t="shared" si="68"/>
        <v>5.2573799249342752</v>
      </c>
      <c r="N429">
        <f t="shared" si="69"/>
        <v>0.84018870325977468</v>
      </c>
      <c r="O429">
        <f t="shared" si="70"/>
        <v>-0.17412876563625077</v>
      </c>
      <c r="V429">
        <f t="shared" si="71"/>
        <v>0.84018870325977468</v>
      </c>
      <c r="W429">
        <f t="shared" si="72"/>
        <v>1</v>
      </c>
      <c r="X429">
        <f t="shared" si="73"/>
        <v>1</v>
      </c>
      <c r="Y429">
        <f t="shared" si="74"/>
        <v>0.84018870325977468</v>
      </c>
      <c r="Z429" t="e">
        <f t="shared" si="75"/>
        <v>#N/A</v>
      </c>
      <c r="AA429" t="e">
        <f t="shared" si="76"/>
        <v>#N/A</v>
      </c>
      <c r="AB429">
        <f t="shared" si="77"/>
        <v>1</v>
      </c>
    </row>
    <row r="430" spans="1:28" x14ac:dyDescent="0.25">
      <c r="A430">
        <v>0</v>
      </c>
      <c r="B430">
        <v>0.67100000000000004</v>
      </c>
      <c r="C430">
        <v>97.9</v>
      </c>
      <c r="D430">
        <v>1.3163</v>
      </c>
      <c r="E430">
        <v>24</v>
      </c>
      <c r="F430">
        <v>666</v>
      </c>
      <c r="G430">
        <v>20.2</v>
      </c>
      <c r="H430">
        <v>396.9</v>
      </c>
      <c r="I430">
        <v>13.44</v>
      </c>
      <c r="J430">
        <v>15</v>
      </c>
      <c r="K430">
        <v>1</v>
      </c>
      <c r="L430">
        <f t="shared" si="67"/>
        <v>9.7141013235317608</v>
      </c>
      <c r="M430">
        <f t="shared" si="68"/>
        <v>16549.337065402196</v>
      </c>
      <c r="N430">
        <f t="shared" si="69"/>
        <v>0.99993957826985347</v>
      </c>
      <c r="O430">
        <f t="shared" si="70"/>
        <v>-6.0423555612800723E-5</v>
      </c>
      <c r="V430">
        <f t="shared" si="71"/>
        <v>0.99993957826985347</v>
      </c>
      <c r="W430">
        <f t="shared" si="72"/>
        <v>1</v>
      </c>
      <c r="X430">
        <f t="shared" si="73"/>
        <v>1</v>
      </c>
      <c r="Y430">
        <f t="shared" si="74"/>
        <v>0.99993957826985347</v>
      </c>
      <c r="Z430" t="e">
        <f t="shared" si="75"/>
        <v>#N/A</v>
      </c>
      <c r="AA430" t="e">
        <f t="shared" si="76"/>
        <v>#N/A</v>
      </c>
      <c r="AB430">
        <f t="shared" si="77"/>
        <v>1</v>
      </c>
    </row>
    <row r="431" spans="1:28" x14ac:dyDescent="0.25">
      <c r="A431">
        <v>0</v>
      </c>
      <c r="B431">
        <v>0.71299999999999997</v>
      </c>
      <c r="C431">
        <v>98.2</v>
      </c>
      <c r="D431">
        <v>2.3552</v>
      </c>
      <c r="E431">
        <v>24</v>
      </c>
      <c r="F431">
        <v>666</v>
      </c>
      <c r="G431">
        <v>20.2</v>
      </c>
      <c r="H431">
        <v>355.29</v>
      </c>
      <c r="I431">
        <v>17.73</v>
      </c>
      <c r="J431">
        <v>15.2</v>
      </c>
      <c r="K431">
        <v>1</v>
      </c>
      <c r="L431">
        <f t="shared" si="67"/>
        <v>10.533774828977432</v>
      </c>
      <c r="M431">
        <f t="shared" si="68"/>
        <v>37563.001000692399</v>
      </c>
      <c r="N431">
        <f t="shared" si="69"/>
        <v>0.99997337876761372</v>
      </c>
      <c r="O431">
        <f t="shared" si="70"/>
        <v>-2.6621586737577077E-5</v>
      </c>
      <c r="V431">
        <f t="shared" si="71"/>
        <v>0.99997337876761372</v>
      </c>
      <c r="W431">
        <f t="shared" si="72"/>
        <v>1</v>
      </c>
      <c r="X431">
        <f t="shared" si="73"/>
        <v>1</v>
      </c>
      <c r="Y431">
        <f t="shared" si="74"/>
        <v>0.99997337876761372</v>
      </c>
      <c r="Z431" t="e">
        <f t="shared" si="75"/>
        <v>#N/A</v>
      </c>
      <c r="AA431" t="e">
        <f t="shared" si="76"/>
        <v>#N/A</v>
      </c>
      <c r="AB431">
        <f t="shared" si="77"/>
        <v>1</v>
      </c>
    </row>
    <row r="432" spans="1:28" x14ac:dyDescent="0.25">
      <c r="A432">
        <v>17.5</v>
      </c>
      <c r="B432">
        <v>0.41610000000000003</v>
      </c>
      <c r="C432">
        <v>59.5</v>
      </c>
      <c r="D432">
        <v>9.2228999999999992</v>
      </c>
      <c r="E432">
        <v>3</v>
      </c>
      <c r="F432">
        <v>216</v>
      </c>
      <c r="G432">
        <v>18.600000000000001</v>
      </c>
      <c r="H432">
        <v>393.24</v>
      </c>
      <c r="I432">
        <v>8.0500000000000007</v>
      </c>
      <c r="J432">
        <v>33</v>
      </c>
      <c r="K432">
        <v>0</v>
      </c>
      <c r="L432">
        <f t="shared" si="67"/>
        <v>-2.7847238142741091</v>
      </c>
      <c r="M432">
        <f t="shared" si="68"/>
        <v>6.1746140078741019E-2</v>
      </c>
      <c r="N432">
        <f t="shared" si="69"/>
        <v>0.9418447237546238</v>
      </c>
      <c r="O432">
        <f t="shared" si="70"/>
        <v>-5.9914854771379887E-2</v>
      </c>
      <c r="V432">
        <f t="shared" si="71"/>
        <v>5.8155276245376149E-2</v>
      </c>
      <c r="W432">
        <f t="shared" si="72"/>
        <v>0</v>
      </c>
      <c r="X432">
        <f t="shared" si="73"/>
        <v>1</v>
      </c>
      <c r="Y432">
        <f t="shared" si="74"/>
        <v>5.8155276245376149E-2</v>
      </c>
      <c r="Z432" t="e">
        <f t="shared" si="75"/>
        <v>#N/A</v>
      </c>
      <c r="AA432" t="e">
        <f t="shared" si="76"/>
        <v>#N/A</v>
      </c>
      <c r="AB432">
        <f t="shared" si="77"/>
        <v>2</v>
      </c>
    </row>
    <row r="433" spans="1:28" x14ac:dyDescent="0.25">
      <c r="A433">
        <v>80</v>
      </c>
      <c r="B433">
        <v>0.40400000000000003</v>
      </c>
      <c r="C433">
        <v>34.1</v>
      </c>
      <c r="D433">
        <v>7.3090000000000002</v>
      </c>
      <c r="E433">
        <v>2</v>
      </c>
      <c r="F433">
        <v>329</v>
      </c>
      <c r="G433">
        <v>12.6</v>
      </c>
      <c r="H433">
        <v>396.9</v>
      </c>
      <c r="I433">
        <v>4.08</v>
      </c>
      <c r="J433">
        <v>33.299999999999997</v>
      </c>
      <c r="K433">
        <v>0</v>
      </c>
      <c r="L433">
        <f t="shared" si="67"/>
        <v>-7.9070268491113147</v>
      </c>
      <c r="M433">
        <f t="shared" si="68"/>
        <v>3.6814751316922493E-4</v>
      </c>
      <c r="N433">
        <f t="shared" si="69"/>
        <v>0.99963198796954456</v>
      </c>
      <c r="O433">
        <f t="shared" si="70"/>
        <v>-3.6807976350095137E-4</v>
      </c>
      <c r="V433">
        <f t="shared" si="71"/>
        <v>3.6801203045539642E-4</v>
      </c>
      <c r="W433">
        <f t="shared" si="72"/>
        <v>0</v>
      </c>
      <c r="X433">
        <f t="shared" si="73"/>
        <v>1</v>
      </c>
      <c r="Y433">
        <f t="shared" si="74"/>
        <v>3.6801203045539642E-4</v>
      </c>
      <c r="Z433" t="e">
        <f t="shared" si="75"/>
        <v>#N/A</v>
      </c>
      <c r="AA433" t="e">
        <f t="shared" si="76"/>
        <v>#N/A</v>
      </c>
      <c r="AB433">
        <f t="shared" si="77"/>
        <v>2</v>
      </c>
    </row>
    <row r="434" spans="1:28" x14ac:dyDescent="0.25">
      <c r="A434">
        <v>0</v>
      </c>
      <c r="B434">
        <v>0.58499999999999996</v>
      </c>
      <c r="C434">
        <v>65.3</v>
      </c>
      <c r="D434">
        <v>2.4091</v>
      </c>
      <c r="E434">
        <v>6</v>
      </c>
      <c r="F434">
        <v>391</v>
      </c>
      <c r="G434">
        <v>19.2</v>
      </c>
      <c r="H434">
        <v>396.9</v>
      </c>
      <c r="I434">
        <v>12.92</v>
      </c>
      <c r="J434">
        <v>21.2</v>
      </c>
      <c r="K434">
        <v>0</v>
      </c>
      <c r="L434">
        <f t="shared" si="67"/>
        <v>-0.24469053363791349</v>
      </c>
      <c r="M434">
        <f t="shared" si="68"/>
        <v>0.78294679645135645</v>
      </c>
      <c r="N434">
        <f t="shared" si="69"/>
        <v>0.5608692317630144</v>
      </c>
      <c r="O434">
        <f t="shared" si="70"/>
        <v>-0.57826749909275954</v>
      </c>
      <c r="V434">
        <f t="shared" si="71"/>
        <v>0.43913076823698555</v>
      </c>
      <c r="W434">
        <f t="shared" si="72"/>
        <v>0</v>
      </c>
      <c r="X434">
        <f t="shared" si="73"/>
        <v>1</v>
      </c>
      <c r="Y434">
        <f t="shared" si="74"/>
        <v>0.43913076823698555</v>
      </c>
      <c r="Z434" t="e">
        <f t="shared" si="75"/>
        <v>#N/A</v>
      </c>
      <c r="AA434" t="e">
        <f t="shared" si="76"/>
        <v>#N/A</v>
      </c>
      <c r="AB434">
        <f t="shared" si="77"/>
        <v>2</v>
      </c>
    </row>
    <row r="435" spans="1:28" x14ac:dyDescent="0.25">
      <c r="A435">
        <v>0</v>
      </c>
      <c r="B435">
        <v>0.499</v>
      </c>
      <c r="C435">
        <v>30.2</v>
      </c>
      <c r="D435">
        <v>3.8473000000000002</v>
      </c>
      <c r="E435">
        <v>5</v>
      </c>
      <c r="F435">
        <v>279</v>
      </c>
      <c r="G435">
        <v>19.2</v>
      </c>
      <c r="H435">
        <v>393.43</v>
      </c>
      <c r="I435">
        <v>10.130000000000001</v>
      </c>
      <c r="J435">
        <v>24.7</v>
      </c>
      <c r="K435">
        <v>0</v>
      </c>
      <c r="L435">
        <f t="shared" si="67"/>
        <v>-1.9161424470301889</v>
      </c>
      <c r="M435">
        <f t="shared" si="68"/>
        <v>0.14717359846468558</v>
      </c>
      <c r="N435">
        <f t="shared" si="69"/>
        <v>0.87170764855323146</v>
      </c>
      <c r="O435">
        <f t="shared" si="70"/>
        <v>-0.13730117670777944</v>
      </c>
      <c r="V435">
        <f t="shared" si="71"/>
        <v>0.12829235144676854</v>
      </c>
      <c r="W435">
        <f t="shared" si="72"/>
        <v>0</v>
      </c>
      <c r="X435">
        <f t="shared" si="73"/>
        <v>1</v>
      </c>
      <c r="Y435">
        <f t="shared" si="74"/>
        <v>0.12829235144676854</v>
      </c>
      <c r="Z435" t="e">
        <f t="shared" si="75"/>
        <v>#N/A</v>
      </c>
      <c r="AA435" t="e">
        <f t="shared" si="76"/>
        <v>#N/A</v>
      </c>
      <c r="AB435">
        <f t="shared" si="77"/>
        <v>2</v>
      </c>
    </row>
    <row r="436" spans="1:28" x14ac:dyDescent="0.25">
      <c r="A436">
        <v>45</v>
      </c>
      <c r="B436">
        <v>0.437</v>
      </c>
      <c r="C436">
        <v>38.9</v>
      </c>
      <c r="D436">
        <v>4.5667</v>
      </c>
      <c r="E436">
        <v>5</v>
      </c>
      <c r="F436">
        <v>398</v>
      </c>
      <c r="G436">
        <v>15.2</v>
      </c>
      <c r="H436">
        <v>396.9</v>
      </c>
      <c r="I436">
        <v>5.39</v>
      </c>
      <c r="J436">
        <v>34.9</v>
      </c>
      <c r="K436">
        <v>0</v>
      </c>
      <c r="L436">
        <f t="shared" si="67"/>
        <v>-3.9967721877448992</v>
      </c>
      <c r="M436">
        <f t="shared" si="68"/>
        <v>1.8374853848373188E-2</v>
      </c>
      <c r="N436">
        <f t="shared" si="69"/>
        <v>0.98195668934780178</v>
      </c>
      <c r="O436">
        <f t="shared" si="70"/>
        <v>-1.8208076134111455E-2</v>
      </c>
      <c r="V436">
        <f t="shared" si="71"/>
        <v>1.804331065219825E-2</v>
      </c>
      <c r="W436">
        <f t="shared" si="72"/>
        <v>0</v>
      </c>
      <c r="X436">
        <f t="shared" si="73"/>
        <v>1</v>
      </c>
      <c r="Y436">
        <f t="shared" si="74"/>
        <v>1.804331065219825E-2</v>
      </c>
      <c r="Z436" t="e">
        <f t="shared" si="75"/>
        <v>#N/A</v>
      </c>
      <c r="AA436" t="e">
        <f t="shared" si="76"/>
        <v>#N/A</v>
      </c>
      <c r="AB436">
        <f t="shared" si="77"/>
        <v>2</v>
      </c>
    </row>
    <row r="437" spans="1:28" x14ac:dyDescent="0.25">
      <c r="A437">
        <v>0</v>
      </c>
      <c r="B437">
        <v>0.53800000000000003</v>
      </c>
      <c r="C437">
        <v>88.8</v>
      </c>
      <c r="D437">
        <v>4.4534000000000002</v>
      </c>
      <c r="E437">
        <v>4</v>
      </c>
      <c r="F437">
        <v>307</v>
      </c>
      <c r="G437">
        <v>21</v>
      </c>
      <c r="H437">
        <v>306.38</v>
      </c>
      <c r="I437">
        <v>17.28</v>
      </c>
      <c r="J437">
        <v>14.8</v>
      </c>
      <c r="K437">
        <v>1</v>
      </c>
      <c r="L437">
        <f t="shared" si="67"/>
        <v>0.86831936311982827</v>
      </c>
      <c r="M437">
        <f t="shared" si="68"/>
        <v>2.3829026921894765</v>
      </c>
      <c r="N437">
        <f t="shared" si="69"/>
        <v>0.70439587212815102</v>
      </c>
      <c r="O437">
        <f t="shared" si="70"/>
        <v>-0.35041476250197118</v>
      </c>
      <c r="V437">
        <f t="shared" si="71"/>
        <v>0.70439587212815102</v>
      </c>
      <c r="W437">
        <f t="shared" si="72"/>
        <v>1</v>
      </c>
      <c r="X437">
        <f t="shared" si="73"/>
        <v>1</v>
      </c>
      <c r="Y437">
        <f t="shared" si="74"/>
        <v>0.70439587212815102</v>
      </c>
      <c r="Z437" t="e">
        <f t="shared" si="75"/>
        <v>#N/A</v>
      </c>
      <c r="AA437" t="e">
        <f t="shared" si="76"/>
        <v>#N/A</v>
      </c>
      <c r="AB437">
        <f t="shared" si="77"/>
        <v>1</v>
      </c>
    </row>
    <row r="438" spans="1:28" x14ac:dyDescent="0.25">
      <c r="A438">
        <v>45</v>
      </c>
      <c r="B438">
        <v>0.437</v>
      </c>
      <c r="C438">
        <v>29.1</v>
      </c>
      <c r="D438">
        <v>4.5667</v>
      </c>
      <c r="E438">
        <v>5</v>
      </c>
      <c r="F438">
        <v>398</v>
      </c>
      <c r="G438">
        <v>15.2</v>
      </c>
      <c r="H438">
        <v>382.84</v>
      </c>
      <c r="I438">
        <v>4.5599999999999996</v>
      </c>
      <c r="J438">
        <v>29.8</v>
      </c>
      <c r="K438">
        <v>0</v>
      </c>
      <c r="L438">
        <f t="shared" si="67"/>
        <v>-4.5157318541181306</v>
      </c>
      <c r="M438">
        <f t="shared" si="68"/>
        <v>1.0935598934392124E-2</v>
      </c>
      <c r="N438">
        <f t="shared" si="69"/>
        <v>0.98918269477707665</v>
      </c>
      <c r="O438">
        <f t="shared" si="70"/>
        <v>-1.0876237647750234E-2</v>
      </c>
      <c r="V438">
        <f t="shared" si="71"/>
        <v>1.0817305222923328E-2</v>
      </c>
      <c r="W438">
        <f t="shared" si="72"/>
        <v>0</v>
      </c>
      <c r="X438">
        <f t="shared" si="73"/>
        <v>1</v>
      </c>
      <c r="Y438">
        <f t="shared" si="74"/>
        <v>1.0817305222923328E-2</v>
      </c>
      <c r="Z438" t="e">
        <f t="shared" si="75"/>
        <v>#N/A</v>
      </c>
      <c r="AA438" t="e">
        <f t="shared" si="76"/>
        <v>#N/A</v>
      </c>
      <c r="AB438">
        <f t="shared" si="77"/>
        <v>2</v>
      </c>
    </row>
    <row r="439" spans="1:28" x14ac:dyDescent="0.25">
      <c r="A439">
        <v>0</v>
      </c>
      <c r="B439">
        <v>0.69299999999999995</v>
      </c>
      <c r="C439">
        <v>77.8</v>
      </c>
      <c r="D439">
        <v>1.5004</v>
      </c>
      <c r="E439">
        <v>24</v>
      </c>
      <c r="F439">
        <v>666</v>
      </c>
      <c r="G439">
        <v>20.2</v>
      </c>
      <c r="H439">
        <v>338.16</v>
      </c>
      <c r="I439">
        <v>29.97</v>
      </c>
      <c r="J439">
        <v>6.3</v>
      </c>
      <c r="K439">
        <v>1</v>
      </c>
      <c r="L439">
        <f t="shared" si="67"/>
        <v>10.240280211223542</v>
      </c>
      <c r="M439">
        <f t="shared" si="68"/>
        <v>28008.973255391371</v>
      </c>
      <c r="N439">
        <f t="shared" si="69"/>
        <v>0.9999642984307453</v>
      </c>
      <c r="O439">
        <f t="shared" si="70"/>
        <v>-3.5702206570890491E-5</v>
      </c>
      <c r="V439">
        <f t="shared" si="71"/>
        <v>0.9999642984307453</v>
      </c>
      <c r="W439">
        <f t="shared" si="72"/>
        <v>1</v>
      </c>
      <c r="X439">
        <f t="shared" si="73"/>
        <v>1</v>
      </c>
      <c r="Y439">
        <f t="shared" si="74"/>
        <v>0.9999642984307453</v>
      </c>
      <c r="Z439" t="e">
        <f t="shared" si="75"/>
        <v>#N/A</v>
      </c>
      <c r="AA439" t="e">
        <f t="shared" si="76"/>
        <v>#N/A</v>
      </c>
      <c r="AB439">
        <f t="shared" si="77"/>
        <v>1</v>
      </c>
    </row>
    <row r="440" spans="1:28" x14ac:dyDescent="0.25">
      <c r="A440">
        <v>95</v>
      </c>
      <c r="B440">
        <v>0.41610000000000003</v>
      </c>
      <c r="C440">
        <v>31.9</v>
      </c>
      <c r="D440">
        <v>5.1180000000000003</v>
      </c>
      <c r="E440">
        <v>4</v>
      </c>
      <c r="F440">
        <v>224</v>
      </c>
      <c r="G440">
        <v>14.7</v>
      </c>
      <c r="H440">
        <v>390.55</v>
      </c>
      <c r="I440">
        <v>2.88</v>
      </c>
      <c r="J440">
        <v>50</v>
      </c>
      <c r="K440">
        <v>0</v>
      </c>
      <c r="L440">
        <f t="shared" si="67"/>
        <v>-6.2206815305856926</v>
      </c>
      <c r="M440">
        <f t="shared" si="68"/>
        <v>1.9878899476884469E-3</v>
      </c>
      <c r="N440">
        <f t="shared" si="69"/>
        <v>0.99801605391878312</v>
      </c>
      <c r="O440">
        <f t="shared" si="70"/>
        <v>-1.9859167090878018E-3</v>
      </c>
      <c r="V440">
        <f t="shared" si="71"/>
        <v>1.98394608121684E-3</v>
      </c>
      <c r="W440">
        <f t="shared" si="72"/>
        <v>0</v>
      </c>
      <c r="X440">
        <f t="shared" si="73"/>
        <v>1</v>
      </c>
      <c r="Y440">
        <f t="shared" si="74"/>
        <v>1.98394608121684E-3</v>
      </c>
      <c r="Z440" t="e">
        <f t="shared" si="75"/>
        <v>#N/A</v>
      </c>
      <c r="AA440" t="e">
        <f t="shared" si="76"/>
        <v>#N/A</v>
      </c>
      <c r="AB440">
        <f t="shared" si="77"/>
        <v>2</v>
      </c>
    </row>
    <row r="441" spans="1:28" x14ac:dyDescent="0.25">
      <c r="A441">
        <v>0</v>
      </c>
      <c r="B441">
        <v>0.53800000000000003</v>
      </c>
      <c r="C441">
        <v>36.6</v>
      </c>
      <c r="D441">
        <v>3.7965</v>
      </c>
      <c r="E441">
        <v>4</v>
      </c>
      <c r="F441">
        <v>307</v>
      </c>
      <c r="G441">
        <v>21</v>
      </c>
      <c r="H441">
        <v>288.99</v>
      </c>
      <c r="I441">
        <v>11.69</v>
      </c>
      <c r="J441">
        <v>20.2</v>
      </c>
      <c r="K441">
        <v>1</v>
      </c>
      <c r="L441">
        <f t="shared" si="67"/>
        <v>-0.82569851516436388</v>
      </c>
      <c r="M441">
        <f t="shared" si="68"/>
        <v>0.43792898556482995</v>
      </c>
      <c r="N441">
        <f t="shared" si="69"/>
        <v>0.30455536397216998</v>
      </c>
      <c r="O441">
        <f t="shared" si="70"/>
        <v>-1.1889023890746777</v>
      </c>
      <c r="V441">
        <f t="shared" si="71"/>
        <v>0.30455536397216998</v>
      </c>
      <c r="W441">
        <f t="shared" si="72"/>
        <v>0</v>
      </c>
      <c r="X441">
        <f t="shared" si="73"/>
        <v>0</v>
      </c>
      <c r="Y441" t="e">
        <f t="shared" si="74"/>
        <v>#N/A</v>
      </c>
      <c r="Z441">
        <f t="shared" si="75"/>
        <v>0.30455536397216998</v>
      </c>
      <c r="AA441">
        <f t="shared" si="76"/>
        <v>2</v>
      </c>
      <c r="AB441" t="e">
        <f t="shared" si="77"/>
        <v>#N/A</v>
      </c>
    </row>
    <row r="442" spans="1:28" x14ac:dyDescent="0.25">
      <c r="A442">
        <v>0</v>
      </c>
      <c r="B442">
        <v>0.437</v>
      </c>
      <c r="C442">
        <v>31.1</v>
      </c>
      <c r="D442">
        <v>5.9603999999999999</v>
      </c>
      <c r="E442">
        <v>4</v>
      </c>
      <c r="F442">
        <v>289</v>
      </c>
      <c r="G442">
        <v>16</v>
      </c>
      <c r="H442">
        <v>396.9</v>
      </c>
      <c r="I442">
        <v>6.27</v>
      </c>
      <c r="J442">
        <v>28.6</v>
      </c>
      <c r="K442">
        <v>0</v>
      </c>
      <c r="L442">
        <f t="shared" si="67"/>
        <v>-2.6305112526136445</v>
      </c>
      <c r="M442">
        <f t="shared" si="68"/>
        <v>7.2041621354860599E-2</v>
      </c>
      <c r="N442">
        <f t="shared" si="69"/>
        <v>0.9327996041200215</v>
      </c>
      <c r="O442">
        <f t="shared" si="70"/>
        <v>-6.9564887785633078E-2</v>
      </c>
      <c r="V442">
        <f t="shared" si="71"/>
        <v>6.7200395879978447E-2</v>
      </c>
      <c r="W442">
        <f t="shared" si="72"/>
        <v>0</v>
      </c>
      <c r="X442">
        <f t="shared" si="73"/>
        <v>1</v>
      </c>
      <c r="Y442">
        <f t="shared" si="74"/>
        <v>6.7200395879978447E-2</v>
      </c>
      <c r="Z442" t="e">
        <f t="shared" si="75"/>
        <v>#N/A</v>
      </c>
      <c r="AA442" t="e">
        <f t="shared" si="76"/>
        <v>#N/A</v>
      </c>
      <c r="AB442">
        <f t="shared" si="77"/>
        <v>2</v>
      </c>
    </row>
    <row r="443" spans="1:28" x14ac:dyDescent="0.25">
      <c r="A443">
        <v>0</v>
      </c>
      <c r="B443">
        <v>0.71299999999999997</v>
      </c>
      <c r="C443">
        <v>90</v>
      </c>
      <c r="D443">
        <v>2.5975000000000001</v>
      </c>
      <c r="E443">
        <v>24</v>
      </c>
      <c r="F443">
        <v>666</v>
      </c>
      <c r="G443">
        <v>20.2</v>
      </c>
      <c r="H443">
        <v>255.23</v>
      </c>
      <c r="I443">
        <v>16.420000000000002</v>
      </c>
      <c r="J443">
        <v>16.399999999999999</v>
      </c>
      <c r="K443">
        <v>1</v>
      </c>
      <c r="L443">
        <f t="shared" si="67"/>
        <v>11.782969269680887</v>
      </c>
      <c r="M443">
        <f t="shared" si="68"/>
        <v>131002.18346038176</v>
      </c>
      <c r="N443">
        <f t="shared" si="69"/>
        <v>0.99999236659771473</v>
      </c>
      <c r="O443">
        <f t="shared" si="70"/>
        <v>-7.6334314198310318E-6</v>
      </c>
      <c r="V443">
        <f t="shared" si="71"/>
        <v>0.99999236659771473</v>
      </c>
      <c r="W443">
        <f t="shared" si="72"/>
        <v>1</v>
      </c>
      <c r="X443">
        <f t="shared" si="73"/>
        <v>1</v>
      </c>
      <c r="Y443">
        <f t="shared" si="74"/>
        <v>0.99999236659771473</v>
      </c>
      <c r="Z443" t="e">
        <f t="shared" si="75"/>
        <v>#N/A</v>
      </c>
      <c r="AA443" t="e">
        <f t="shared" si="76"/>
        <v>#N/A</v>
      </c>
      <c r="AB443">
        <f t="shared" si="77"/>
        <v>1</v>
      </c>
    </row>
    <row r="444" spans="1:28" x14ac:dyDescent="0.25">
      <c r="A444">
        <v>0</v>
      </c>
      <c r="B444">
        <v>0.53200000000000003</v>
      </c>
      <c r="C444">
        <v>40.299999999999997</v>
      </c>
      <c r="D444">
        <v>4.0983000000000001</v>
      </c>
      <c r="E444">
        <v>24</v>
      </c>
      <c r="F444">
        <v>666</v>
      </c>
      <c r="G444">
        <v>20.2</v>
      </c>
      <c r="H444">
        <v>392.92</v>
      </c>
      <c r="I444">
        <v>10.42</v>
      </c>
      <c r="J444">
        <v>21.8</v>
      </c>
      <c r="K444">
        <v>1</v>
      </c>
      <c r="L444">
        <f t="shared" si="67"/>
        <v>7.451536980867119</v>
      </c>
      <c r="M444">
        <f t="shared" si="68"/>
        <v>1722.5085745906956</v>
      </c>
      <c r="N444">
        <f t="shared" si="69"/>
        <v>0.99941978820718225</v>
      </c>
      <c r="O444">
        <f t="shared" si="70"/>
        <v>-5.8038018081696765E-4</v>
      </c>
      <c r="V444">
        <f t="shared" si="71"/>
        <v>0.99941978820718225</v>
      </c>
      <c r="W444">
        <f t="shared" si="72"/>
        <v>1</v>
      </c>
      <c r="X444">
        <f t="shared" si="73"/>
        <v>1</v>
      </c>
      <c r="Y444">
        <f t="shared" si="74"/>
        <v>0.99941978820718225</v>
      </c>
      <c r="Z444" t="e">
        <f t="shared" si="75"/>
        <v>#N/A</v>
      </c>
      <c r="AA444" t="e">
        <f t="shared" si="76"/>
        <v>#N/A</v>
      </c>
      <c r="AB444">
        <f t="shared" si="77"/>
        <v>1</v>
      </c>
    </row>
    <row r="445" spans="1:28" x14ac:dyDescent="0.25">
      <c r="A445">
        <v>80</v>
      </c>
      <c r="B445">
        <v>0.40400000000000003</v>
      </c>
      <c r="C445">
        <v>38.299999999999997</v>
      </c>
      <c r="D445">
        <v>7.3090000000000002</v>
      </c>
      <c r="E445">
        <v>2</v>
      </c>
      <c r="F445">
        <v>329</v>
      </c>
      <c r="G445">
        <v>12.6</v>
      </c>
      <c r="H445">
        <v>392.2</v>
      </c>
      <c r="I445">
        <v>6.62</v>
      </c>
      <c r="J445">
        <v>34.6</v>
      </c>
      <c r="K445">
        <v>0</v>
      </c>
      <c r="L445">
        <f t="shared" si="67"/>
        <v>-7.4444400483354256</v>
      </c>
      <c r="M445">
        <f t="shared" si="68"/>
        <v>5.8468340320284742E-4</v>
      </c>
      <c r="N445">
        <f t="shared" si="69"/>
        <v>0.99941565825171919</v>
      </c>
      <c r="O445">
        <f t="shared" si="70"/>
        <v>-5.8451254245822616E-4</v>
      </c>
      <c r="V445">
        <f t="shared" si="71"/>
        <v>5.8434174828082906E-4</v>
      </c>
      <c r="W445">
        <f t="shared" si="72"/>
        <v>0</v>
      </c>
      <c r="X445">
        <f t="shared" si="73"/>
        <v>1</v>
      </c>
      <c r="Y445">
        <f t="shared" si="74"/>
        <v>5.8434174828082906E-4</v>
      </c>
      <c r="Z445" t="e">
        <f t="shared" si="75"/>
        <v>#N/A</v>
      </c>
      <c r="AA445" t="e">
        <f t="shared" si="76"/>
        <v>#N/A</v>
      </c>
      <c r="AB445">
        <f t="shared" si="77"/>
        <v>2</v>
      </c>
    </row>
    <row r="446" spans="1:28" x14ac:dyDescent="0.25">
      <c r="A446">
        <v>0</v>
      </c>
      <c r="B446">
        <v>0.48899999999999999</v>
      </c>
      <c r="C446">
        <v>66.099999999999994</v>
      </c>
      <c r="D446">
        <v>3.0922999999999998</v>
      </c>
      <c r="E446">
        <v>2</v>
      </c>
      <c r="F446">
        <v>270</v>
      </c>
      <c r="G446">
        <v>17.8</v>
      </c>
      <c r="H446">
        <v>392.18</v>
      </c>
      <c r="I446">
        <v>8.81</v>
      </c>
      <c r="J446">
        <v>22.6</v>
      </c>
      <c r="K446">
        <v>0</v>
      </c>
      <c r="L446">
        <f t="shared" si="67"/>
        <v>-2.1541691493617767</v>
      </c>
      <c r="M446">
        <f t="shared" si="68"/>
        <v>0.11599952886858024</v>
      </c>
      <c r="N446">
        <f t="shared" si="69"/>
        <v>0.89605772595067079</v>
      </c>
      <c r="O446">
        <f t="shared" si="70"/>
        <v>-0.1097504417982597</v>
      </c>
      <c r="V446">
        <f t="shared" si="71"/>
        <v>0.10394227404932919</v>
      </c>
      <c r="W446">
        <f t="shared" si="72"/>
        <v>0</v>
      </c>
      <c r="X446">
        <f t="shared" si="73"/>
        <v>1</v>
      </c>
      <c r="Y446">
        <f t="shared" si="74"/>
        <v>0.10394227404932919</v>
      </c>
      <c r="Z446" t="e">
        <f t="shared" si="75"/>
        <v>#N/A</v>
      </c>
      <c r="AA446" t="e">
        <f t="shared" si="76"/>
        <v>#N/A</v>
      </c>
      <c r="AB446">
        <f t="shared" si="77"/>
        <v>2</v>
      </c>
    </row>
    <row r="447" spans="1:28" x14ac:dyDescent="0.25">
      <c r="A447">
        <v>80</v>
      </c>
      <c r="B447">
        <v>0.41099999999999998</v>
      </c>
      <c r="C447">
        <v>27.7</v>
      </c>
      <c r="D447">
        <v>5.1166999999999998</v>
      </c>
      <c r="E447">
        <v>4</v>
      </c>
      <c r="F447">
        <v>245</v>
      </c>
      <c r="G447">
        <v>19.2</v>
      </c>
      <c r="H447">
        <v>396.9</v>
      </c>
      <c r="I447">
        <v>3.56</v>
      </c>
      <c r="J447">
        <v>37.299999999999997</v>
      </c>
      <c r="K447">
        <v>0</v>
      </c>
      <c r="L447">
        <f t="shared" si="67"/>
        <v>-6.5729929890623895</v>
      </c>
      <c r="M447">
        <f t="shared" si="68"/>
        <v>1.3976081201942455E-3</v>
      </c>
      <c r="N447">
        <f t="shared" si="69"/>
        <v>0.99860434246211371</v>
      </c>
      <c r="O447">
        <f t="shared" si="70"/>
        <v>-1.3966323749992284E-3</v>
      </c>
      <c r="V447">
        <f t="shared" si="71"/>
        <v>1.3956575378862852E-3</v>
      </c>
      <c r="W447">
        <f t="shared" si="72"/>
        <v>0</v>
      </c>
      <c r="X447">
        <f t="shared" si="73"/>
        <v>1</v>
      </c>
      <c r="Y447">
        <f t="shared" si="74"/>
        <v>1.3956575378862852E-3</v>
      </c>
      <c r="Z447" t="e">
        <f t="shared" si="75"/>
        <v>#N/A</v>
      </c>
      <c r="AA447" t="e">
        <f t="shared" si="76"/>
        <v>#N/A</v>
      </c>
      <c r="AB447">
        <f t="shared" si="77"/>
        <v>2</v>
      </c>
    </row>
    <row r="448" spans="1:28" x14ac:dyDescent="0.25">
      <c r="A448">
        <v>0</v>
      </c>
      <c r="B448">
        <v>0.59699999999999998</v>
      </c>
      <c r="C448">
        <v>97.9</v>
      </c>
      <c r="D448">
        <v>1.4547000000000001</v>
      </c>
      <c r="E448">
        <v>24</v>
      </c>
      <c r="F448">
        <v>666</v>
      </c>
      <c r="G448">
        <v>20.2</v>
      </c>
      <c r="H448">
        <v>314.64</v>
      </c>
      <c r="I448">
        <v>26.4</v>
      </c>
      <c r="J448">
        <v>17.2</v>
      </c>
      <c r="K448">
        <v>1</v>
      </c>
      <c r="L448">
        <f t="shared" si="67"/>
        <v>11.874513570274454</v>
      </c>
      <c r="M448">
        <f t="shared" si="68"/>
        <v>143560.75010481305</v>
      </c>
      <c r="N448">
        <f t="shared" si="69"/>
        <v>0.99999303435630127</v>
      </c>
      <c r="O448">
        <f t="shared" si="70"/>
        <v>-6.9656679589396002E-6</v>
      </c>
      <c r="V448">
        <f t="shared" si="71"/>
        <v>0.99999303435630127</v>
      </c>
      <c r="W448">
        <f t="shared" si="72"/>
        <v>1</v>
      </c>
      <c r="X448">
        <f t="shared" si="73"/>
        <v>1</v>
      </c>
      <c r="Y448">
        <f t="shared" si="74"/>
        <v>0.99999303435630127</v>
      </c>
      <c r="Z448" t="e">
        <f t="shared" si="75"/>
        <v>#N/A</v>
      </c>
      <c r="AA448" t="e">
        <f t="shared" si="76"/>
        <v>#N/A</v>
      </c>
      <c r="AB448">
        <f t="shared" si="77"/>
        <v>1</v>
      </c>
    </row>
    <row r="449" spans="1:28" x14ac:dyDescent="0.25">
      <c r="A449">
        <v>60</v>
      </c>
      <c r="B449">
        <v>0.40100000000000002</v>
      </c>
      <c r="C449">
        <v>9.9</v>
      </c>
      <c r="D449">
        <v>6.2195999999999998</v>
      </c>
      <c r="E449">
        <v>1</v>
      </c>
      <c r="F449">
        <v>265</v>
      </c>
      <c r="G449">
        <v>15.6</v>
      </c>
      <c r="H449">
        <v>393.37</v>
      </c>
      <c r="I449">
        <v>5.03</v>
      </c>
      <c r="J449">
        <v>31.1</v>
      </c>
      <c r="K449">
        <v>0</v>
      </c>
      <c r="L449">
        <f t="shared" si="67"/>
        <v>-8.1280554992605669</v>
      </c>
      <c r="M449">
        <f t="shared" si="68"/>
        <v>2.9514154614464254E-4</v>
      </c>
      <c r="N449">
        <f t="shared" si="69"/>
        <v>0.99970494553668587</v>
      </c>
      <c r="O449">
        <f t="shared" si="70"/>
        <v>-2.9509800044638098E-4</v>
      </c>
      <c r="V449">
        <f t="shared" si="71"/>
        <v>2.9505446331414313E-4</v>
      </c>
      <c r="W449">
        <f t="shared" si="72"/>
        <v>0</v>
      </c>
      <c r="X449">
        <f t="shared" si="73"/>
        <v>1</v>
      </c>
      <c r="Y449">
        <f t="shared" si="74"/>
        <v>2.9505446331414313E-4</v>
      </c>
      <c r="Z449" t="e">
        <f t="shared" si="75"/>
        <v>#N/A</v>
      </c>
      <c r="AA449" t="e">
        <f t="shared" si="76"/>
        <v>#N/A</v>
      </c>
      <c r="AB449">
        <f t="shared" si="77"/>
        <v>2</v>
      </c>
    </row>
    <row r="450" spans="1:28" x14ac:dyDescent="0.25">
      <c r="A450">
        <v>0</v>
      </c>
      <c r="B450">
        <v>0.74</v>
      </c>
      <c r="C450">
        <v>96.4</v>
      </c>
      <c r="D450">
        <v>2.0720000000000001</v>
      </c>
      <c r="E450">
        <v>24</v>
      </c>
      <c r="F450">
        <v>666</v>
      </c>
      <c r="G450">
        <v>20.2</v>
      </c>
      <c r="H450">
        <v>318.01</v>
      </c>
      <c r="I450">
        <v>17.79</v>
      </c>
      <c r="J450">
        <v>14.9</v>
      </c>
      <c r="K450">
        <v>1</v>
      </c>
      <c r="L450">
        <f t="shared" si="67"/>
        <v>11.074515017817486</v>
      </c>
      <c r="M450">
        <f t="shared" si="68"/>
        <v>64506.096507769907</v>
      </c>
      <c r="N450">
        <f t="shared" si="69"/>
        <v>0.99998449782963217</v>
      </c>
      <c r="O450">
        <f t="shared" si="70"/>
        <v>-1.5502290527716408E-5</v>
      </c>
      <c r="V450">
        <f t="shared" si="71"/>
        <v>0.99998449782963217</v>
      </c>
      <c r="W450">
        <f t="shared" si="72"/>
        <v>1</v>
      </c>
      <c r="X450">
        <f t="shared" si="73"/>
        <v>1</v>
      </c>
      <c r="Y450">
        <f t="shared" si="74"/>
        <v>0.99998449782963217</v>
      </c>
      <c r="Z450" t="e">
        <f t="shared" si="75"/>
        <v>#N/A</v>
      </c>
      <c r="AA450" t="e">
        <f t="shared" si="76"/>
        <v>#N/A</v>
      </c>
      <c r="AB450">
        <f t="shared" si="77"/>
        <v>1</v>
      </c>
    </row>
    <row r="451" spans="1:28" x14ac:dyDescent="0.25">
      <c r="A451">
        <v>0</v>
      </c>
      <c r="B451">
        <v>0.61399999999999999</v>
      </c>
      <c r="C451">
        <v>67.599999999999994</v>
      </c>
      <c r="D451">
        <v>2.5329000000000002</v>
      </c>
      <c r="E451">
        <v>24</v>
      </c>
      <c r="F451">
        <v>666</v>
      </c>
      <c r="G451">
        <v>20.2</v>
      </c>
      <c r="H451">
        <v>374.68</v>
      </c>
      <c r="I451">
        <v>11.66</v>
      </c>
      <c r="J451">
        <v>29.8</v>
      </c>
      <c r="K451">
        <v>1</v>
      </c>
      <c r="L451">
        <f t="shared" ref="L451:L468" si="78">$R$2 + A451*$R$3 + B451*$R$4 + C451*$R$5 + D451*$R$6 + E451*$R$7 + F451*$R$8 + G451*$R$9 + H451*$R$10 + I451*$R$11 + J451*$R$12</f>
        <v>9.545380246285136</v>
      </c>
      <c r="M451">
        <f t="shared" ref="M451:M467" si="79">EXP(L451)</f>
        <v>13979.961282406355</v>
      </c>
      <c r="N451">
        <f t="shared" ref="N451:N467" si="80" xml:space="preserve"> IF(K451=1,M451/(1+M451),1 - (M451/(1+M451)))</f>
        <v>0.99992847415998076</v>
      </c>
      <c r="O451">
        <f t="shared" ref="O451:O467" si="81">LN(N451)</f>
        <v>-7.1528398114113436E-5</v>
      </c>
      <c r="V451">
        <f t="shared" ref="V451:V467" si="82" xml:space="preserve"> M451 / (1 + M451)</f>
        <v>0.99992847415998076</v>
      </c>
      <c r="W451">
        <f t="shared" ref="W451:W467" si="83">IF(V451&gt;=0.5,1,0)</f>
        <v>1</v>
      </c>
      <c r="X451">
        <f t="shared" ref="X451:X467" si="84">IF(W451=K451,1,0)</f>
        <v>1</v>
      </c>
      <c r="Y451">
        <f t="shared" ref="Y451:Y467" si="85">IF(X451=1,V451,NA())</f>
        <v>0.99992847415998076</v>
      </c>
      <c r="Z451" t="e">
        <f t="shared" ref="Z451:Z467" si="86">IF(X451=0,V451,NA())</f>
        <v>#N/A</v>
      </c>
      <c r="AA451" t="e">
        <f t="shared" ref="AA451:AA467" si="87">IF(X451=0,IF(W451=1,1,2),NA())</f>
        <v>#N/A</v>
      </c>
      <c r="AB451">
        <f t="shared" ref="AB451:AB467" si="88">IF(X451=1,IF(W451=1,1,2),NA())</f>
        <v>1</v>
      </c>
    </row>
    <row r="452" spans="1:28" x14ac:dyDescent="0.25">
      <c r="A452">
        <v>0</v>
      </c>
      <c r="B452">
        <v>0.66800000000000004</v>
      </c>
      <c r="C452">
        <v>100</v>
      </c>
      <c r="D452">
        <v>1.1741999999999999</v>
      </c>
      <c r="E452">
        <v>24</v>
      </c>
      <c r="F452">
        <v>666</v>
      </c>
      <c r="G452">
        <v>20.2</v>
      </c>
      <c r="H452">
        <v>396.9</v>
      </c>
      <c r="I452">
        <v>34.770000000000003</v>
      </c>
      <c r="J452">
        <v>13.8</v>
      </c>
      <c r="K452">
        <v>1</v>
      </c>
      <c r="L452">
        <f t="shared" si="78"/>
        <v>10.9377420563056</v>
      </c>
      <c r="M452">
        <f t="shared" si="79"/>
        <v>56260.167332215038</v>
      </c>
      <c r="N452">
        <f t="shared" si="80"/>
        <v>0.99998222575095008</v>
      </c>
      <c r="O452">
        <f t="shared" si="81"/>
        <v>-1.7774407013754195E-5</v>
      </c>
      <c r="V452">
        <f t="shared" si="82"/>
        <v>0.99998222575095008</v>
      </c>
      <c r="W452">
        <f t="shared" si="83"/>
        <v>1</v>
      </c>
      <c r="X452">
        <f t="shared" si="84"/>
        <v>1</v>
      </c>
      <c r="Y452">
        <f t="shared" si="85"/>
        <v>0.99998222575095008</v>
      </c>
      <c r="Z452" t="e">
        <f t="shared" si="86"/>
        <v>#N/A</v>
      </c>
      <c r="AA452" t="e">
        <f t="shared" si="87"/>
        <v>#N/A</v>
      </c>
      <c r="AB452">
        <f t="shared" si="88"/>
        <v>1</v>
      </c>
    </row>
    <row r="453" spans="1:28" x14ac:dyDescent="0.25">
      <c r="A453">
        <v>0</v>
      </c>
      <c r="B453">
        <v>0.53800000000000003</v>
      </c>
      <c r="C453">
        <v>89.2</v>
      </c>
      <c r="D453">
        <v>4.0122999999999998</v>
      </c>
      <c r="E453">
        <v>4</v>
      </c>
      <c r="F453">
        <v>307</v>
      </c>
      <c r="G453">
        <v>21</v>
      </c>
      <c r="H453">
        <v>392.53</v>
      </c>
      <c r="I453">
        <v>13.83</v>
      </c>
      <c r="J453">
        <v>19.600000000000001</v>
      </c>
      <c r="K453">
        <v>1</v>
      </c>
      <c r="L453">
        <f t="shared" si="78"/>
        <v>-0.34663734273174085</v>
      </c>
      <c r="M453">
        <f t="shared" si="79"/>
        <v>0.70706170283252801</v>
      </c>
      <c r="N453">
        <f t="shared" si="80"/>
        <v>0.41419809351899833</v>
      </c>
      <c r="O453">
        <f t="shared" si="81"/>
        <v>-0.88141093283424399</v>
      </c>
      <c r="V453">
        <f t="shared" si="82"/>
        <v>0.41419809351899833</v>
      </c>
      <c r="W453">
        <f t="shared" si="83"/>
        <v>0</v>
      </c>
      <c r="X453">
        <f t="shared" si="84"/>
        <v>0</v>
      </c>
      <c r="Y453" t="e">
        <f t="shared" si="85"/>
        <v>#N/A</v>
      </c>
      <c r="Z453">
        <f t="shared" si="86"/>
        <v>0.41419809351899833</v>
      </c>
      <c r="AA453">
        <f t="shared" si="87"/>
        <v>2</v>
      </c>
      <c r="AB453" t="e">
        <f t="shared" si="88"/>
        <v>#N/A</v>
      </c>
    </row>
    <row r="454" spans="1:28" x14ac:dyDescent="0.25">
      <c r="A454">
        <v>33</v>
      </c>
      <c r="B454">
        <v>0.47199999999999998</v>
      </c>
      <c r="C454">
        <v>71.900000000000006</v>
      </c>
      <c r="D454">
        <v>3.0992000000000002</v>
      </c>
      <c r="E454">
        <v>7</v>
      </c>
      <c r="F454">
        <v>222</v>
      </c>
      <c r="G454">
        <v>18.399999999999999</v>
      </c>
      <c r="H454">
        <v>396.9</v>
      </c>
      <c r="I454">
        <v>6.47</v>
      </c>
      <c r="J454">
        <v>33.4</v>
      </c>
      <c r="K454">
        <v>0</v>
      </c>
      <c r="L454">
        <f t="shared" si="78"/>
        <v>-0.4665975168830423</v>
      </c>
      <c r="M454">
        <f t="shared" si="79"/>
        <v>0.62713244984692418</v>
      </c>
      <c r="N454">
        <f t="shared" si="80"/>
        <v>0.61457811875983237</v>
      </c>
      <c r="O454">
        <f t="shared" si="81"/>
        <v>-0.48681923232787661</v>
      </c>
      <c r="V454">
        <f t="shared" si="82"/>
        <v>0.38542188124016763</v>
      </c>
      <c r="W454">
        <f t="shared" si="83"/>
        <v>0</v>
      </c>
      <c r="X454">
        <f t="shared" si="84"/>
        <v>1</v>
      </c>
      <c r="Y454">
        <f t="shared" si="85"/>
        <v>0.38542188124016763</v>
      </c>
      <c r="Z454" t="e">
        <f t="shared" si="86"/>
        <v>#N/A</v>
      </c>
      <c r="AA454" t="e">
        <f t="shared" si="87"/>
        <v>#N/A</v>
      </c>
      <c r="AB454">
        <f t="shared" si="88"/>
        <v>2</v>
      </c>
    </row>
    <row r="455" spans="1:28" x14ac:dyDescent="0.25">
      <c r="A455">
        <v>0</v>
      </c>
      <c r="B455">
        <v>0.69299999999999995</v>
      </c>
      <c r="C455">
        <v>85.4</v>
      </c>
      <c r="D455">
        <v>1.6073999999999999</v>
      </c>
      <c r="E455">
        <v>24</v>
      </c>
      <c r="F455">
        <v>666</v>
      </c>
      <c r="G455">
        <v>20.2</v>
      </c>
      <c r="H455">
        <v>329.46</v>
      </c>
      <c r="I455">
        <v>27.38</v>
      </c>
      <c r="J455">
        <v>8.5</v>
      </c>
      <c r="K455">
        <v>1</v>
      </c>
      <c r="L455">
        <f t="shared" si="78"/>
        <v>10.65581826641189</v>
      </c>
      <c r="M455">
        <f t="shared" si="79"/>
        <v>42438.79784817405</v>
      </c>
      <c r="N455">
        <f t="shared" si="80"/>
        <v>0.99997643721104479</v>
      </c>
      <c r="O455">
        <f t="shared" si="81"/>
        <v>-2.3563066562083944E-5</v>
      </c>
      <c r="V455">
        <f t="shared" si="82"/>
        <v>0.99997643721104479</v>
      </c>
      <c r="W455">
        <f t="shared" si="83"/>
        <v>1</v>
      </c>
      <c r="X455">
        <f t="shared" si="84"/>
        <v>1</v>
      </c>
      <c r="Y455">
        <f t="shared" si="85"/>
        <v>0.99997643721104479</v>
      </c>
      <c r="Z455" t="e">
        <f t="shared" si="86"/>
        <v>#N/A</v>
      </c>
      <c r="AA455" t="e">
        <f t="shared" si="87"/>
        <v>#N/A</v>
      </c>
      <c r="AB455">
        <f t="shared" si="88"/>
        <v>1</v>
      </c>
    </row>
    <row r="456" spans="1:28" x14ac:dyDescent="0.25">
      <c r="A456">
        <v>0</v>
      </c>
      <c r="B456">
        <v>0.53800000000000003</v>
      </c>
      <c r="C456">
        <v>94.1</v>
      </c>
      <c r="D456">
        <v>4.3996000000000004</v>
      </c>
      <c r="E456">
        <v>4</v>
      </c>
      <c r="F456">
        <v>307</v>
      </c>
      <c r="G456">
        <v>21</v>
      </c>
      <c r="H456">
        <v>394.33</v>
      </c>
      <c r="I456">
        <v>16.3</v>
      </c>
      <c r="J456">
        <v>15.6</v>
      </c>
      <c r="K456">
        <v>1</v>
      </c>
      <c r="L456">
        <f t="shared" si="78"/>
        <v>-0.32868190332640146</v>
      </c>
      <c r="M456">
        <f t="shared" si="79"/>
        <v>0.71987196920945884</v>
      </c>
      <c r="N456">
        <f t="shared" si="80"/>
        <v>0.4185613709027125</v>
      </c>
      <c r="O456">
        <f t="shared" si="81"/>
        <v>-0.87093175487510033</v>
      </c>
      <c r="V456">
        <f t="shared" si="82"/>
        <v>0.4185613709027125</v>
      </c>
      <c r="W456">
        <f t="shared" si="83"/>
        <v>0</v>
      </c>
      <c r="X456">
        <f t="shared" si="84"/>
        <v>0</v>
      </c>
      <c r="Y456" t="e">
        <f t="shared" si="85"/>
        <v>#N/A</v>
      </c>
      <c r="Z456">
        <f t="shared" si="86"/>
        <v>0.4185613709027125</v>
      </c>
      <c r="AA456">
        <f t="shared" si="87"/>
        <v>2</v>
      </c>
      <c r="AB456" t="e">
        <f t="shared" si="88"/>
        <v>#N/A</v>
      </c>
    </row>
    <row r="457" spans="1:28" x14ac:dyDescent="0.25">
      <c r="A457">
        <v>25</v>
      </c>
      <c r="B457">
        <v>0.42599999999999999</v>
      </c>
      <c r="C457">
        <v>70.400000000000006</v>
      </c>
      <c r="D457">
        <v>5.4006999999999996</v>
      </c>
      <c r="E457">
        <v>4</v>
      </c>
      <c r="F457">
        <v>281</v>
      </c>
      <c r="G457">
        <v>19</v>
      </c>
      <c r="H457">
        <v>395.63</v>
      </c>
      <c r="I457">
        <v>7.22</v>
      </c>
      <c r="J457">
        <v>23.9</v>
      </c>
      <c r="K457">
        <v>0</v>
      </c>
      <c r="L457">
        <f t="shared" si="78"/>
        <v>-2.6324449179910649</v>
      </c>
      <c r="M457">
        <f t="shared" si="79"/>
        <v>7.190245156318105E-2</v>
      </c>
      <c r="N457">
        <f t="shared" si="80"/>
        <v>0.93292071357955753</v>
      </c>
      <c r="O457">
        <f t="shared" si="81"/>
        <v>-6.9435061832024483E-2</v>
      </c>
      <c r="V457">
        <f t="shared" si="82"/>
        <v>6.7079286420442447E-2</v>
      </c>
      <c r="W457">
        <f t="shared" si="83"/>
        <v>0</v>
      </c>
      <c r="X457">
        <f t="shared" si="84"/>
        <v>1</v>
      </c>
      <c r="Y457">
        <f t="shared" si="85"/>
        <v>6.7079286420442447E-2</v>
      </c>
      <c r="Z457" t="e">
        <f t="shared" si="86"/>
        <v>#N/A</v>
      </c>
      <c r="AA457" t="e">
        <f t="shared" si="87"/>
        <v>#N/A</v>
      </c>
      <c r="AB457">
        <f t="shared" si="88"/>
        <v>2</v>
      </c>
    </row>
    <row r="458" spans="1:28" x14ac:dyDescent="0.25">
      <c r="A458">
        <v>0</v>
      </c>
      <c r="B458">
        <v>0.48899999999999999</v>
      </c>
      <c r="C458">
        <v>9.8000000000000007</v>
      </c>
      <c r="D458">
        <v>3.5874999999999999</v>
      </c>
      <c r="E458">
        <v>4</v>
      </c>
      <c r="F458">
        <v>277</v>
      </c>
      <c r="G458">
        <v>18.600000000000001</v>
      </c>
      <c r="H458">
        <v>348.93</v>
      </c>
      <c r="I458">
        <v>29.55</v>
      </c>
      <c r="J458">
        <v>23.7</v>
      </c>
      <c r="K458">
        <v>1</v>
      </c>
      <c r="L458">
        <f t="shared" si="78"/>
        <v>-1.4674287172629332</v>
      </c>
      <c r="M458">
        <f t="shared" si="79"/>
        <v>0.23051744934505952</v>
      </c>
      <c r="N458">
        <f t="shared" si="80"/>
        <v>0.18733375090922277</v>
      </c>
      <c r="O458">
        <f t="shared" si="81"/>
        <v>-1.6748634887062495</v>
      </c>
      <c r="V458">
        <f t="shared" si="82"/>
        <v>0.18733375090922277</v>
      </c>
      <c r="W458">
        <f t="shared" si="83"/>
        <v>0</v>
      </c>
      <c r="X458">
        <f t="shared" si="84"/>
        <v>0</v>
      </c>
      <c r="Y458" t="e">
        <f t="shared" si="85"/>
        <v>#N/A</v>
      </c>
      <c r="Z458">
        <f t="shared" si="86"/>
        <v>0.18733375090922277</v>
      </c>
      <c r="AA458">
        <f t="shared" si="87"/>
        <v>2</v>
      </c>
      <c r="AB458" t="e">
        <f t="shared" si="88"/>
        <v>#N/A</v>
      </c>
    </row>
    <row r="459" spans="1:28" x14ac:dyDescent="0.25">
      <c r="A459">
        <v>12.5</v>
      </c>
      <c r="B459">
        <v>0.52400000000000002</v>
      </c>
      <c r="C459">
        <v>96.1</v>
      </c>
      <c r="D459">
        <v>5.9504999999999999</v>
      </c>
      <c r="E459">
        <v>5</v>
      </c>
      <c r="F459">
        <v>311</v>
      </c>
      <c r="G459">
        <v>15.2</v>
      </c>
      <c r="H459">
        <v>396.9</v>
      </c>
      <c r="I459">
        <v>19.149999999999999</v>
      </c>
      <c r="J459">
        <v>27.1</v>
      </c>
      <c r="K459">
        <v>0</v>
      </c>
      <c r="L459">
        <f t="shared" si="78"/>
        <v>0.389048593990863</v>
      </c>
      <c r="M459">
        <f t="shared" si="79"/>
        <v>1.4755762537298793</v>
      </c>
      <c r="N459">
        <f t="shared" si="80"/>
        <v>0.40394635329585538</v>
      </c>
      <c r="O459">
        <f t="shared" si="81"/>
        <v>-0.90647319870985488</v>
      </c>
      <c r="V459">
        <f t="shared" si="82"/>
        <v>0.59605364670414462</v>
      </c>
      <c r="W459">
        <f t="shared" si="83"/>
        <v>1</v>
      </c>
      <c r="X459">
        <f t="shared" si="84"/>
        <v>0</v>
      </c>
      <c r="Y459" t="e">
        <f t="shared" si="85"/>
        <v>#N/A</v>
      </c>
      <c r="Z459">
        <f t="shared" si="86"/>
        <v>0.59605364670414462</v>
      </c>
      <c r="AA459">
        <f t="shared" si="87"/>
        <v>1</v>
      </c>
      <c r="AB459" t="e">
        <f t="shared" si="88"/>
        <v>#N/A</v>
      </c>
    </row>
    <row r="460" spans="1:28" x14ac:dyDescent="0.25">
      <c r="A460">
        <v>0</v>
      </c>
      <c r="B460">
        <v>0.66800000000000004</v>
      </c>
      <c r="C460">
        <v>89.6</v>
      </c>
      <c r="D460">
        <v>1.1295999999999999</v>
      </c>
      <c r="E460">
        <v>24</v>
      </c>
      <c r="F460">
        <v>666</v>
      </c>
      <c r="G460">
        <v>20.2</v>
      </c>
      <c r="H460">
        <v>347.88</v>
      </c>
      <c r="I460">
        <v>8.8800000000000008</v>
      </c>
      <c r="J460">
        <v>50</v>
      </c>
      <c r="K460">
        <v>1</v>
      </c>
      <c r="L460">
        <f t="shared" si="78"/>
        <v>12.066633445552046</v>
      </c>
      <c r="M460">
        <f t="shared" si="79"/>
        <v>173969.1816493847</v>
      </c>
      <c r="N460">
        <f t="shared" si="80"/>
        <v>0.99999425188851032</v>
      </c>
      <c r="O460">
        <f t="shared" si="81"/>
        <v>-5.7481280101346213E-6</v>
      </c>
      <c r="V460">
        <f t="shared" si="82"/>
        <v>0.99999425188851032</v>
      </c>
      <c r="W460">
        <f t="shared" si="83"/>
        <v>1</v>
      </c>
      <c r="X460">
        <f t="shared" si="84"/>
        <v>1</v>
      </c>
      <c r="Y460">
        <f t="shared" si="85"/>
        <v>0.99999425188851032</v>
      </c>
      <c r="Z460" t="e">
        <f t="shared" si="86"/>
        <v>#N/A</v>
      </c>
      <c r="AA460" t="e">
        <f t="shared" si="87"/>
        <v>#N/A</v>
      </c>
      <c r="AB460">
        <f t="shared" si="88"/>
        <v>1</v>
      </c>
    </row>
    <row r="461" spans="1:28" x14ac:dyDescent="0.25">
      <c r="A461">
        <v>0</v>
      </c>
      <c r="B461">
        <v>0.50700000000000001</v>
      </c>
      <c r="C461">
        <v>61.5</v>
      </c>
      <c r="D461">
        <v>3.6518999999999999</v>
      </c>
      <c r="E461">
        <v>8</v>
      </c>
      <c r="F461">
        <v>307</v>
      </c>
      <c r="G461">
        <v>17.399999999999999</v>
      </c>
      <c r="H461">
        <v>376.75</v>
      </c>
      <c r="I461">
        <v>10.88</v>
      </c>
      <c r="J461">
        <v>24</v>
      </c>
      <c r="K461">
        <v>1</v>
      </c>
      <c r="L461">
        <f t="shared" si="78"/>
        <v>1.1804105559540399</v>
      </c>
      <c r="M461">
        <f t="shared" si="79"/>
        <v>3.2557105799053399</v>
      </c>
      <c r="N461">
        <f t="shared" si="80"/>
        <v>0.76502161478700847</v>
      </c>
      <c r="O461">
        <f t="shared" si="81"/>
        <v>-0.26785119093121507</v>
      </c>
      <c r="V461">
        <f t="shared" si="82"/>
        <v>0.76502161478700847</v>
      </c>
      <c r="W461">
        <f t="shared" si="83"/>
        <v>1</v>
      </c>
      <c r="X461">
        <f t="shared" si="84"/>
        <v>1</v>
      </c>
      <c r="Y461">
        <f t="shared" si="85"/>
        <v>0.76502161478700847</v>
      </c>
      <c r="Z461" t="e">
        <f t="shared" si="86"/>
        <v>#N/A</v>
      </c>
      <c r="AA461" t="e">
        <f t="shared" si="87"/>
        <v>#N/A</v>
      </c>
      <c r="AB461">
        <f t="shared" si="88"/>
        <v>1</v>
      </c>
    </row>
    <row r="462" spans="1:28" x14ac:dyDescent="0.25">
      <c r="A462">
        <v>0</v>
      </c>
      <c r="B462">
        <v>0.71299999999999997</v>
      </c>
      <c r="C462">
        <v>80.3</v>
      </c>
      <c r="D462">
        <v>2.7791999999999999</v>
      </c>
      <c r="E462">
        <v>24</v>
      </c>
      <c r="F462">
        <v>666</v>
      </c>
      <c r="G462">
        <v>20.2</v>
      </c>
      <c r="H462">
        <v>3.5</v>
      </c>
      <c r="I462">
        <v>16.940000000000001</v>
      </c>
      <c r="J462">
        <v>13.5</v>
      </c>
      <c r="K462">
        <v>1</v>
      </c>
      <c r="L462">
        <f t="shared" si="78"/>
        <v>15.255985515460154</v>
      </c>
      <c r="M462">
        <f t="shared" si="79"/>
        <v>4222700.9442500779</v>
      </c>
      <c r="N462">
        <f t="shared" si="80"/>
        <v>0.99999976318480133</v>
      </c>
      <c r="O462">
        <f t="shared" si="81"/>
        <v>-2.3681522671385842E-7</v>
      </c>
      <c r="V462">
        <f t="shared" si="82"/>
        <v>0.99999976318480133</v>
      </c>
      <c r="W462">
        <f t="shared" si="83"/>
        <v>1</v>
      </c>
      <c r="X462">
        <f t="shared" si="84"/>
        <v>1</v>
      </c>
      <c r="Y462">
        <f t="shared" si="85"/>
        <v>0.99999976318480133</v>
      </c>
      <c r="Z462" t="e">
        <f t="shared" si="86"/>
        <v>#N/A</v>
      </c>
      <c r="AA462" t="e">
        <f t="shared" si="87"/>
        <v>#N/A</v>
      </c>
      <c r="AB462">
        <f t="shared" si="88"/>
        <v>1</v>
      </c>
    </row>
    <row r="463" spans="1:28" x14ac:dyDescent="0.25">
      <c r="A463">
        <v>0</v>
      </c>
      <c r="B463">
        <v>0.71299999999999997</v>
      </c>
      <c r="C463">
        <v>95</v>
      </c>
      <c r="D463">
        <v>2.2222</v>
      </c>
      <c r="E463">
        <v>24</v>
      </c>
      <c r="F463">
        <v>666</v>
      </c>
      <c r="G463">
        <v>20.2</v>
      </c>
      <c r="H463">
        <v>100.63</v>
      </c>
      <c r="I463">
        <v>15.17</v>
      </c>
      <c r="J463">
        <v>11.7</v>
      </c>
      <c r="K463">
        <v>1</v>
      </c>
      <c r="L463">
        <f t="shared" si="78"/>
        <v>14.133776998373129</v>
      </c>
      <c r="M463">
        <f t="shared" si="79"/>
        <v>1374742.4993886794</v>
      </c>
      <c r="N463">
        <f t="shared" si="80"/>
        <v>0.99999927259157761</v>
      </c>
      <c r="O463">
        <f t="shared" si="81"/>
        <v>-7.2740868694680207E-7</v>
      </c>
      <c r="V463">
        <f t="shared" si="82"/>
        <v>0.99999927259157761</v>
      </c>
      <c r="W463">
        <f t="shared" si="83"/>
        <v>1</v>
      </c>
      <c r="X463">
        <f t="shared" si="84"/>
        <v>1</v>
      </c>
      <c r="Y463">
        <f t="shared" si="85"/>
        <v>0.99999927259157761</v>
      </c>
      <c r="Z463" t="e">
        <f t="shared" si="86"/>
        <v>#N/A</v>
      </c>
      <c r="AA463" t="e">
        <f t="shared" si="87"/>
        <v>#N/A</v>
      </c>
      <c r="AB463">
        <f t="shared" si="88"/>
        <v>1</v>
      </c>
    </row>
    <row r="464" spans="1:28" x14ac:dyDescent="0.25">
      <c r="A464">
        <v>0</v>
      </c>
      <c r="B464">
        <v>0.67900000000000005</v>
      </c>
      <c r="C464">
        <v>78.099999999999994</v>
      </c>
      <c r="D464">
        <v>1.9356</v>
      </c>
      <c r="E464">
        <v>24</v>
      </c>
      <c r="F464">
        <v>666</v>
      </c>
      <c r="G464">
        <v>20.2</v>
      </c>
      <c r="H464">
        <v>96.73</v>
      </c>
      <c r="I464">
        <v>21.52</v>
      </c>
      <c r="J464">
        <v>11</v>
      </c>
      <c r="K464">
        <v>1</v>
      </c>
      <c r="L464">
        <f t="shared" si="78"/>
        <v>13.87429438294112</v>
      </c>
      <c r="M464">
        <f t="shared" si="79"/>
        <v>1060545.9524120281</v>
      </c>
      <c r="N464">
        <f t="shared" si="80"/>
        <v>0.99999905709030823</v>
      </c>
      <c r="O464">
        <f t="shared" si="81"/>
        <v>-9.4291013630975585E-7</v>
      </c>
      <c r="V464">
        <f t="shared" si="82"/>
        <v>0.99999905709030823</v>
      </c>
      <c r="W464">
        <f t="shared" si="83"/>
        <v>1</v>
      </c>
      <c r="X464">
        <f t="shared" si="84"/>
        <v>1</v>
      </c>
      <c r="Y464">
        <f t="shared" si="85"/>
        <v>0.99999905709030823</v>
      </c>
      <c r="Z464" t="e">
        <f t="shared" si="86"/>
        <v>#N/A</v>
      </c>
      <c r="AA464" t="e">
        <f t="shared" si="87"/>
        <v>#N/A</v>
      </c>
      <c r="AB464">
        <f t="shared" si="88"/>
        <v>1</v>
      </c>
    </row>
    <row r="465" spans="1:28" x14ac:dyDescent="0.25">
      <c r="A465">
        <v>0</v>
      </c>
      <c r="B465">
        <v>0.58399999999999996</v>
      </c>
      <c r="C465">
        <v>74.8</v>
      </c>
      <c r="D465">
        <v>2.2004000000000001</v>
      </c>
      <c r="E465">
        <v>24</v>
      </c>
      <c r="F465">
        <v>666</v>
      </c>
      <c r="G465">
        <v>20.2</v>
      </c>
      <c r="H465">
        <v>97.95</v>
      </c>
      <c r="I465">
        <v>12.03</v>
      </c>
      <c r="J465">
        <v>16.100000000000001</v>
      </c>
      <c r="K465">
        <v>1</v>
      </c>
      <c r="L465">
        <f t="shared" si="78"/>
        <v>13.47170670902347</v>
      </c>
      <c r="M465">
        <f t="shared" si="79"/>
        <v>709067.99884863885</v>
      </c>
      <c r="N465">
        <f t="shared" si="80"/>
        <v>0.99999858970001276</v>
      </c>
      <c r="O465">
        <f t="shared" si="81"/>
        <v>-1.4103009817107025E-6</v>
      </c>
      <c r="V465">
        <f t="shared" si="82"/>
        <v>0.99999858970001276</v>
      </c>
      <c r="W465">
        <f t="shared" si="83"/>
        <v>1</v>
      </c>
      <c r="X465">
        <f t="shared" si="84"/>
        <v>1</v>
      </c>
      <c r="Y465">
        <f t="shared" si="85"/>
        <v>0.99999858970001276</v>
      </c>
      <c r="Z465" t="e">
        <f t="shared" si="86"/>
        <v>#N/A</v>
      </c>
      <c r="AA465" t="e">
        <f t="shared" si="87"/>
        <v>#N/A</v>
      </c>
      <c r="AB465">
        <f t="shared" si="88"/>
        <v>1</v>
      </c>
    </row>
    <row r="466" spans="1:28" x14ac:dyDescent="0.25">
      <c r="A466">
        <v>0</v>
      </c>
      <c r="B466">
        <v>0.437</v>
      </c>
      <c r="C466">
        <v>53.7</v>
      </c>
      <c r="D466">
        <v>5.0141</v>
      </c>
      <c r="E466">
        <v>5</v>
      </c>
      <c r="F466">
        <v>398</v>
      </c>
      <c r="G466">
        <v>18.7</v>
      </c>
      <c r="H466">
        <v>386.4</v>
      </c>
      <c r="I466">
        <v>12.34</v>
      </c>
      <c r="J466">
        <v>21.2</v>
      </c>
      <c r="K466">
        <v>0</v>
      </c>
      <c r="L466">
        <f t="shared" si="78"/>
        <v>-1.3911031881692957</v>
      </c>
      <c r="M466">
        <f t="shared" si="79"/>
        <v>0.24880067921194399</v>
      </c>
      <c r="N466">
        <f t="shared" si="80"/>
        <v>0.80076830245724262</v>
      </c>
      <c r="O466">
        <f t="shared" si="81"/>
        <v>-0.22218363411062858</v>
      </c>
      <c r="V466">
        <f t="shared" si="82"/>
        <v>0.19923169754275738</v>
      </c>
      <c r="W466">
        <f t="shared" si="83"/>
        <v>0</v>
      </c>
      <c r="X466">
        <f t="shared" si="84"/>
        <v>1</v>
      </c>
      <c r="Y466">
        <f t="shared" si="85"/>
        <v>0.19923169754275738</v>
      </c>
      <c r="Z466" t="e">
        <f t="shared" si="86"/>
        <v>#N/A</v>
      </c>
      <c r="AA466" t="e">
        <f t="shared" si="87"/>
        <v>#N/A</v>
      </c>
      <c r="AB466">
        <f t="shared" si="88"/>
        <v>2</v>
      </c>
    </row>
    <row r="467" spans="1:28" x14ac:dyDescent="0.25">
      <c r="A467">
        <v>0</v>
      </c>
      <c r="B467">
        <v>0.7</v>
      </c>
      <c r="C467">
        <v>97</v>
      </c>
      <c r="D467">
        <v>1.77</v>
      </c>
      <c r="E467">
        <v>24</v>
      </c>
      <c r="F467">
        <v>666</v>
      </c>
      <c r="G467">
        <v>20.2</v>
      </c>
      <c r="H467">
        <v>396.9</v>
      </c>
      <c r="I467">
        <v>25.68</v>
      </c>
      <c r="J467">
        <v>9.6999999999999993</v>
      </c>
      <c r="K467">
        <v>1</v>
      </c>
      <c r="L467">
        <f t="shared" si="78"/>
        <v>9.9956891732159363</v>
      </c>
      <c r="M467">
        <f t="shared" si="79"/>
        <v>21931.71788374336</v>
      </c>
      <c r="N467">
        <f t="shared" si="80"/>
        <v>0.99995440601546504</v>
      </c>
      <c r="O467">
        <f t="shared" si="81"/>
        <v>-4.5595023972271725E-5</v>
      </c>
      <c r="V467">
        <f t="shared" si="82"/>
        <v>0.99995440601546504</v>
      </c>
      <c r="W467">
        <f t="shared" si="83"/>
        <v>1</v>
      </c>
      <c r="X467">
        <f t="shared" si="84"/>
        <v>1</v>
      </c>
      <c r="Y467">
        <f t="shared" si="85"/>
        <v>0.99995440601546504</v>
      </c>
      <c r="Z467" t="e">
        <f t="shared" si="86"/>
        <v>#N/A</v>
      </c>
      <c r="AA467" t="e">
        <f t="shared" si="87"/>
        <v>#N/A</v>
      </c>
      <c r="AB467">
        <f t="shared" si="88"/>
        <v>1</v>
      </c>
    </row>
  </sheetData>
  <mergeCells count="1">
    <mergeCell ref="Q14:T14"/>
  </mergeCells>
  <conditionalFormatting sqref="V2:AB467">
    <cfRule type="expression" dxfId="9" priority="1">
      <formula>$X2=0</formula>
    </cfRule>
    <cfRule type="expression" dxfId="8" priority="2">
      <formula>$X2=1</formula>
    </cfRule>
  </conditionalFormatting>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918F-C0EA-4AB8-A1DF-DE125DEC4111}">
  <dimension ref="A6:AH181"/>
  <sheetViews>
    <sheetView zoomScale="70" zoomScaleNormal="70" workbookViewId="0">
      <selection activeCell="F12" sqref="F12"/>
    </sheetView>
  </sheetViews>
  <sheetFormatPr defaultRowHeight="15" x14ac:dyDescent="0.25"/>
  <cols>
    <col min="6" max="6" width="18.28515625" customWidth="1"/>
    <col min="18" max="18" width="17.28515625" customWidth="1"/>
    <col min="30" max="30" width="16.7109375" customWidth="1"/>
  </cols>
  <sheetData>
    <row r="6" spans="1:23" x14ac:dyDescent="0.25">
      <c r="A6" s="183" t="s">
        <v>267</v>
      </c>
      <c r="B6" s="183"/>
      <c r="C6" s="183"/>
      <c r="D6" s="183"/>
      <c r="G6" s="184"/>
      <c r="H6" s="185"/>
      <c r="I6" s="185"/>
      <c r="J6" s="185"/>
      <c r="K6" s="185"/>
      <c r="L6" s="185"/>
      <c r="M6" s="185"/>
      <c r="N6" s="185"/>
      <c r="O6" s="185"/>
      <c r="P6" s="185"/>
      <c r="Q6" s="185"/>
      <c r="R6" s="185"/>
      <c r="S6" s="185"/>
      <c r="T6" s="185"/>
      <c r="U6" s="185"/>
      <c r="V6" s="185"/>
      <c r="W6" s="186"/>
    </row>
    <row r="7" spans="1:23" x14ac:dyDescent="0.25">
      <c r="A7" s="187" t="s">
        <v>206</v>
      </c>
      <c r="B7" s="188" t="s">
        <v>207</v>
      </c>
      <c r="C7" s="189" t="s">
        <v>208</v>
      </c>
      <c r="D7" s="190" t="s">
        <v>216</v>
      </c>
      <c r="G7" s="191"/>
      <c r="H7" s="192"/>
      <c r="I7" s="192"/>
      <c r="J7" s="192"/>
      <c r="K7" s="192"/>
      <c r="L7" s="192"/>
      <c r="M7" s="192"/>
      <c r="N7" s="192"/>
      <c r="O7" s="192"/>
      <c r="P7" s="192"/>
      <c r="Q7" s="192"/>
      <c r="R7" s="192"/>
      <c r="S7" s="192"/>
      <c r="T7" s="192"/>
      <c r="U7" s="192"/>
      <c r="V7" s="192"/>
      <c r="W7" s="193"/>
    </row>
    <row r="8" spans="1:23" x14ac:dyDescent="0.25">
      <c r="A8" s="194">
        <v>2</v>
      </c>
      <c r="B8" s="194">
        <v>2</v>
      </c>
      <c r="C8" s="194">
        <v>0</v>
      </c>
      <c r="D8" s="194">
        <v>0</v>
      </c>
      <c r="G8" s="191"/>
      <c r="H8" s="192"/>
      <c r="I8" s="192"/>
      <c r="J8" s="192"/>
      <c r="K8" s="192"/>
      <c r="L8" s="192"/>
      <c r="M8" s="192"/>
      <c r="N8" s="192"/>
      <c r="O8" s="192"/>
      <c r="P8" s="192"/>
      <c r="Q8" s="192"/>
      <c r="R8" s="192"/>
      <c r="S8" s="192"/>
      <c r="T8" s="192"/>
      <c r="U8" s="192"/>
      <c r="V8" s="192"/>
      <c r="W8" s="193"/>
    </row>
    <row r="9" spans="1:23" x14ac:dyDescent="0.25">
      <c r="A9" s="194">
        <v>2</v>
      </c>
      <c r="B9" s="194">
        <v>2</v>
      </c>
      <c r="C9" s="194">
        <v>1</v>
      </c>
      <c r="D9" s="194">
        <v>0</v>
      </c>
      <c r="G9" s="191"/>
      <c r="H9" s="192"/>
      <c r="I9" s="192"/>
      <c r="J9" s="192"/>
      <c r="K9" s="192"/>
      <c r="L9" s="192"/>
      <c r="M9" s="192"/>
      <c r="N9" s="192"/>
      <c r="O9" s="192"/>
      <c r="P9" s="192"/>
      <c r="Q9" s="192"/>
      <c r="R9" s="192"/>
      <c r="S9" s="192"/>
      <c r="T9" s="192"/>
      <c r="U9" s="192"/>
      <c r="V9" s="192"/>
      <c r="W9" s="193"/>
    </row>
    <row r="10" spans="1:23" x14ac:dyDescent="0.25">
      <c r="A10" s="194">
        <v>2</v>
      </c>
      <c r="B10" s="194">
        <v>0</v>
      </c>
      <c r="C10" s="194">
        <v>0</v>
      </c>
      <c r="D10" s="194">
        <v>1</v>
      </c>
      <c r="G10" s="191"/>
      <c r="H10" s="192"/>
      <c r="I10" s="192"/>
      <c r="J10" s="192"/>
      <c r="K10" s="192"/>
      <c r="L10" s="192"/>
      <c r="M10" s="192"/>
      <c r="N10" s="192"/>
      <c r="O10" s="192"/>
      <c r="P10" s="192"/>
      <c r="Q10" s="192"/>
      <c r="R10" s="192"/>
      <c r="S10" s="192"/>
      <c r="T10" s="192"/>
      <c r="U10" s="192"/>
      <c r="V10" s="192"/>
      <c r="W10" s="193"/>
    </row>
    <row r="11" spans="1:23" x14ac:dyDescent="0.25">
      <c r="A11" s="194">
        <v>2</v>
      </c>
      <c r="B11" s="194">
        <v>0</v>
      </c>
      <c r="C11" s="194">
        <v>1</v>
      </c>
      <c r="D11" s="194">
        <v>1</v>
      </c>
      <c r="G11" s="191"/>
      <c r="H11" s="192"/>
      <c r="I11" s="192"/>
      <c r="J11" s="192"/>
      <c r="K11" s="192"/>
      <c r="L11" s="192"/>
      <c r="M11" s="192"/>
      <c r="N11" s="192"/>
      <c r="O11" s="192"/>
      <c r="P11" s="192"/>
      <c r="Q11" s="192"/>
      <c r="R11" s="192"/>
      <c r="S11" s="192"/>
      <c r="T11" s="192"/>
      <c r="U11" s="192"/>
      <c r="V11" s="192"/>
      <c r="W11" s="193"/>
    </row>
    <row r="12" spans="1:23" x14ac:dyDescent="0.25">
      <c r="A12" s="194">
        <v>2</v>
      </c>
      <c r="B12" s="194">
        <v>1</v>
      </c>
      <c r="C12" s="194">
        <v>0</v>
      </c>
      <c r="D12" s="194">
        <v>0</v>
      </c>
      <c r="G12" s="191"/>
      <c r="H12" s="192"/>
      <c r="I12" s="192"/>
      <c r="J12" s="192"/>
      <c r="K12" s="192"/>
      <c r="L12" s="192"/>
      <c r="M12" s="192"/>
      <c r="N12" s="192"/>
      <c r="O12" s="192"/>
      <c r="P12" s="192"/>
      <c r="Q12" s="192"/>
      <c r="R12" s="192"/>
      <c r="S12" s="192"/>
      <c r="T12" s="192"/>
      <c r="U12" s="192"/>
      <c r="V12" s="192"/>
      <c r="W12" s="193"/>
    </row>
    <row r="13" spans="1:23" x14ac:dyDescent="0.25">
      <c r="A13" s="194">
        <v>2</v>
      </c>
      <c r="B13" s="194">
        <v>1</v>
      </c>
      <c r="C13" s="194">
        <v>1</v>
      </c>
      <c r="D13" s="194">
        <v>1</v>
      </c>
      <c r="G13" s="191"/>
      <c r="H13" s="192"/>
      <c r="I13" s="192"/>
      <c r="J13" s="192"/>
      <c r="K13" s="192"/>
      <c r="L13" s="192"/>
      <c r="M13" s="192"/>
      <c r="N13" s="192"/>
      <c r="O13" s="192"/>
      <c r="P13" s="192"/>
      <c r="Q13" s="192"/>
      <c r="R13" s="192"/>
      <c r="S13" s="192"/>
      <c r="T13" s="192"/>
      <c r="U13" s="192"/>
      <c r="V13" s="192"/>
      <c r="W13" s="193"/>
    </row>
    <row r="14" spans="1:23" x14ac:dyDescent="0.25">
      <c r="A14" s="194">
        <v>0</v>
      </c>
      <c r="B14" s="194">
        <v>2</v>
      </c>
      <c r="C14" s="194">
        <v>1</v>
      </c>
      <c r="D14" s="194">
        <v>0</v>
      </c>
      <c r="G14" s="191"/>
      <c r="H14" s="192"/>
      <c r="I14" s="192"/>
      <c r="J14" s="192"/>
      <c r="K14" s="192"/>
      <c r="L14" s="192"/>
      <c r="M14" s="192"/>
      <c r="N14" s="192"/>
      <c r="O14" s="192"/>
      <c r="P14" s="192"/>
      <c r="Q14" s="192"/>
      <c r="R14" s="192"/>
      <c r="S14" s="192"/>
      <c r="T14" s="192"/>
      <c r="U14" s="192"/>
      <c r="V14" s="192"/>
      <c r="W14" s="193"/>
    </row>
    <row r="15" spans="1:23" x14ac:dyDescent="0.25">
      <c r="A15" s="194">
        <v>0</v>
      </c>
      <c r="B15" s="194">
        <v>1</v>
      </c>
      <c r="C15" s="194">
        <v>0</v>
      </c>
      <c r="D15" s="194">
        <v>0</v>
      </c>
      <c r="G15" s="191"/>
      <c r="H15" s="192"/>
      <c r="I15" s="192"/>
      <c r="J15" s="192"/>
      <c r="K15" s="192"/>
      <c r="L15" s="192"/>
      <c r="M15" s="192"/>
      <c r="N15" s="192"/>
      <c r="O15" s="192"/>
      <c r="P15" s="192"/>
      <c r="Q15" s="192"/>
      <c r="R15" s="192"/>
      <c r="S15" s="192"/>
      <c r="T15" s="192"/>
      <c r="U15" s="192"/>
      <c r="V15" s="192"/>
      <c r="W15" s="193"/>
    </row>
    <row r="16" spans="1:23" x14ac:dyDescent="0.25">
      <c r="A16" s="194">
        <v>0</v>
      </c>
      <c r="B16" s="194">
        <v>0</v>
      </c>
      <c r="C16" s="194">
        <v>0</v>
      </c>
      <c r="D16" s="194">
        <v>0</v>
      </c>
      <c r="G16" s="191"/>
      <c r="H16" s="192"/>
      <c r="I16" s="192"/>
      <c r="J16" s="192"/>
      <c r="K16" s="192"/>
      <c r="L16" s="192"/>
      <c r="M16" s="192"/>
      <c r="N16" s="192"/>
      <c r="O16" s="192"/>
      <c r="P16" s="192"/>
      <c r="Q16" s="192"/>
      <c r="R16" s="192"/>
      <c r="S16" s="192"/>
      <c r="T16" s="192"/>
      <c r="U16" s="192"/>
      <c r="V16" s="192"/>
      <c r="W16" s="193"/>
    </row>
    <row r="17" spans="1:34" x14ac:dyDescent="0.25">
      <c r="A17" s="194">
        <v>0</v>
      </c>
      <c r="B17" s="194">
        <v>0</v>
      </c>
      <c r="C17" s="194">
        <v>1</v>
      </c>
      <c r="D17" s="194">
        <v>1</v>
      </c>
      <c r="G17" s="191"/>
      <c r="H17" s="192"/>
      <c r="I17" s="192"/>
      <c r="J17" s="192"/>
      <c r="K17" s="192"/>
      <c r="L17" s="192"/>
      <c r="M17" s="192"/>
      <c r="N17" s="192"/>
      <c r="O17" s="192"/>
      <c r="P17" s="192"/>
      <c r="Q17" s="192"/>
      <c r="R17" s="192"/>
      <c r="S17" s="192"/>
      <c r="T17" s="192"/>
      <c r="U17" s="192"/>
      <c r="V17" s="192"/>
      <c r="W17" s="193"/>
    </row>
    <row r="18" spans="1:34" x14ac:dyDescent="0.25">
      <c r="A18" s="194">
        <v>1</v>
      </c>
      <c r="B18" s="194">
        <v>2</v>
      </c>
      <c r="C18" s="194">
        <v>0</v>
      </c>
      <c r="D18" s="194">
        <v>1</v>
      </c>
      <c r="G18" s="191"/>
      <c r="H18" s="192"/>
      <c r="I18" s="192"/>
      <c r="J18" s="192"/>
      <c r="K18" s="192"/>
      <c r="L18" s="192"/>
      <c r="M18" s="192"/>
      <c r="N18" s="192"/>
      <c r="O18" s="192"/>
      <c r="P18" s="192"/>
      <c r="Q18" s="192"/>
      <c r="R18" s="192"/>
      <c r="S18" s="192"/>
      <c r="T18" s="192"/>
      <c r="U18" s="192"/>
      <c r="V18" s="192"/>
      <c r="W18" s="193"/>
    </row>
    <row r="19" spans="1:34" x14ac:dyDescent="0.25">
      <c r="A19" s="194">
        <v>1</v>
      </c>
      <c r="B19" s="194">
        <v>2</v>
      </c>
      <c r="C19" s="194">
        <v>1</v>
      </c>
      <c r="D19" s="194">
        <v>1</v>
      </c>
      <c r="G19" s="191"/>
      <c r="H19" s="192"/>
      <c r="I19" s="192"/>
      <c r="J19" s="192"/>
      <c r="K19" s="192"/>
      <c r="L19" s="192"/>
      <c r="M19" s="192"/>
      <c r="N19" s="192"/>
      <c r="O19" s="192"/>
      <c r="P19" s="192"/>
      <c r="Q19" s="192"/>
      <c r="R19" s="192"/>
      <c r="S19" s="192"/>
      <c r="T19" s="192"/>
      <c r="U19" s="192"/>
      <c r="V19" s="192"/>
      <c r="W19" s="193"/>
    </row>
    <row r="20" spans="1:34" x14ac:dyDescent="0.25">
      <c r="A20" s="194">
        <v>1</v>
      </c>
      <c r="B20" s="194">
        <v>0</v>
      </c>
      <c r="C20" s="194">
        <v>0</v>
      </c>
      <c r="D20" s="194">
        <v>1</v>
      </c>
      <c r="G20" s="191"/>
      <c r="H20" s="192"/>
      <c r="I20" s="192"/>
      <c r="J20" s="192"/>
      <c r="K20" s="192"/>
      <c r="L20" s="192"/>
      <c r="M20" s="192"/>
      <c r="N20" s="192"/>
      <c r="O20" s="192"/>
      <c r="P20" s="192"/>
      <c r="Q20" s="192"/>
      <c r="R20" s="192"/>
      <c r="S20" s="192"/>
      <c r="T20" s="192"/>
      <c r="U20" s="192"/>
      <c r="V20" s="192"/>
      <c r="W20" s="193"/>
    </row>
    <row r="21" spans="1:34" x14ac:dyDescent="0.25">
      <c r="A21" s="194">
        <v>1</v>
      </c>
      <c r="B21" s="194">
        <v>0</v>
      </c>
      <c r="C21" s="194">
        <v>1</v>
      </c>
      <c r="D21" s="194">
        <v>1</v>
      </c>
      <c r="G21" s="191"/>
      <c r="H21" s="192"/>
      <c r="I21" s="192"/>
      <c r="J21" s="192"/>
      <c r="K21" s="192"/>
      <c r="L21" s="192"/>
      <c r="M21" s="192"/>
      <c r="N21" s="192"/>
      <c r="O21" s="192"/>
      <c r="P21" s="192"/>
      <c r="Q21" s="192"/>
      <c r="R21" s="192"/>
      <c r="S21" s="192"/>
      <c r="T21" s="192"/>
      <c r="U21" s="192"/>
      <c r="V21" s="192"/>
      <c r="W21" s="193"/>
    </row>
    <row r="22" spans="1:34" x14ac:dyDescent="0.25">
      <c r="A22" s="194">
        <v>1</v>
      </c>
      <c r="B22" s="194">
        <v>1</v>
      </c>
      <c r="C22" s="194">
        <v>0</v>
      </c>
      <c r="D22" s="194">
        <v>1</v>
      </c>
      <c r="G22" s="191"/>
      <c r="H22" s="187" t="s">
        <v>206</v>
      </c>
      <c r="I22" s="188" t="s">
        <v>207</v>
      </c>
      <c r="J22" s="189" t="s">
        <v>208</v>
      </c>
      <c r="K22" s="190" t="s">
        <v>216</v>
      </c>
      <c r="L22" s="192"/>
      <c r="M22" s="192"/>
      <c r="N22" s="192"/>
      <c r="O22" s="192"/>
      <c r="P22" s="192"/>
      <c r="Q22" s="192"/>
      <c r="R22" s="192"/>
      <c r="S22" s="192"/>
      <c r="T22" s="192"/>
      <c r="U22" s="192"/>
      <c r="V22" s="192"/>
      <c r="W22" s="193"/>
    </row>
    <row r="23" spans="1:34" x14ac:dyDescent="0.25">
      <c r="A23" s="195">
        <v>1</v>
      </c>
      <c r="B23" s="195">
        <v>1</v>
      </c>
      <c r="C23" s="195">
        <v>1</v>
      </c>
      <c r="D23" s="195">
        <v>1</v>
      </c>
      <c r="G23" s="191"/>
      <c r="H23" s="196">
        <v>1</v>
      </c>
      <c r="I23" s="196">
        <v>2</v>
      </c>
      <c r="J23" s="196">
        <v>2</v>
      </c>
      <c r="K23" s="197">
        <v>1</v>
      </c>
      <c r="L23" s="192"/>
      <c r="M23" s="192"/>
      <c r="N23" s="192"/>
      <c r="O23" s="192"/>
      <c r="P23" s="192"/>
      <c r="Q23" s="192"/>
      <c r="R23" s="192"/>
      <c r="S23" s="192"/>
      <c r="T23" s="192"/>
      <c r="U23" s="192"/>
      <c r="V23" s="192"/>
      <c r="W23" s="193"/>
    </row>
    <row r="24" spans="1:34" x14ac:dyDescent="0.25">
      <c r="G24" s="191"/>
      <c r="H24" s="192"/>
      <c r="I24" s="192"/>
      <c r="J24" s="192"/>
      <c r="K24" s="192"/>
      <c r="L24" s="192"/>
      <c r="M24" s="192"/>
      <c r="N24" s="192"/>
      <c r="O24" s="192"/>
      <c r="P24" s="192"/>
      <c r="Q24" s="192"/>
      <c r="R24" s="192"/>
      <c r="S24" s="192"/>
      <c r="T24" s="192"/>
      <c r="U24" s="192"/>
      <c r="V24" s="192"/>
      <c r="W24" s="193"/>
    </row>
    <row r="25" spans="1:34" x14ac:dyDescent="0.25">
      <c r="G25" s="191"/>
      <c r="H25" s="192"/>
      <c r="I25" s="192"/>
      <c r="J25" s="192"/>
      <c r="K25" s="192"/>
      <c r="L25" s="192"/>
      <c r="M25" s="192"/>
      <c r="N25" s="192"/>
      <c r="O25" s="192"/>
      <c r="P25" s="192"/>
      <c r="Q25" s="192"/>
      <c r="R25" s="192"/>
      <c r="S25" s="192"/>
      <c r="T25" s="192"/>
      <c r="U25" s="192"/>
      <c r="V25" s="192"/>
      <c r="W25" s="193"/>
    </row>
    <row r="26" spans="1:34" x14ac:dyDescent="0.25">
      <c r="G26" s="198"/>
      <c r="H26" s="199"/>
      <c r="I26" s="199"/>
      <c r="J26" s="199"/>
      <c r="K26" s="199"/>
      <c r="L26" s="199"/>
      <c r="M26" s="199"/>
      <c r="N26" s="199"/>
      <c r="O26" s="199"/>
      <c r="P26" s="199"/>
      <c r="Q26" s="199"/>
      <c r="R26" s="199"/>
      <c r="S26" s="199"/>
      <c r="T26" s="199"/>
      <c r="U26" s="199"/>
      <c r="V26" s="199"/>
      <c r="W26" s="200"/>
    </row>
    <row r="31" spans="1:34" x14ac:dyDescent="0.25">
      <c r="A31" s="187" t="s">
        <v>206</v>
      </c>
      <c r="B31" s="187" t="s">
        <v>268</v>
      </c>
      <c r="C31" s="187" t="s">
        <v>269</v>
      </c>
      <c r="D31" s="187" t="s">
        <v>216</v>
      </c>
      <c r="G31" s="116" t="s">
        <v>270</v>
      </c>
      <c r="H31" s="117"/>
      <c r="I31" s="117"/>
      <c r="J31" s="118"/>
      <c r="M31" s="188" t="s">
        <v>207</v>
      </c>
      <c r="N31" s="188" t="s">
        <v>268</v>
      </c>
      <c r="O31" s="188" t="s">
        <v>269</v>
      </c>
      <c r="P31" s="188" t="s">
        <v>216</v>
      </c>
      <c r="S31" s="201" t="s">
        <v>271</v>
      </c>
      <c r="T31" s="202"/>
      <c r="U31" s="202"/>
      <c r="V31" s="203"/>
      <c r="Y31" s="189" t="s">
        <v>208</v>
      </c>
      <c r="Z31" s="189" t="s">
        <v>268</v>
      </c>
      <c r="AA31" s="189" t="s">
        <v>269</v>
      </c>
      <c r="AB31" s="189" t="s">
        <v>216</v>
      </c>
      <c r="AE31" s="204" t="s">
        <v>272</v>
      </c>
      <c r="AF31" s="205"/>
      <c r="AG31" s="205"/>
      <c r="AH31" s="206"/>
    </row>
    <row r="32" spans="1:34" x14ac:dyDescent="0.25">
      <c r="A32" s="194">
        <v>0</v>
      </c>
      <c r="B32" s="194"/>
      <c r="C32" s="194"/>
      <c r="D32" s="194">
        <v>0</v>
      </c>
      <c r="G32" s="119" t="b">
        <v>1</v>
      </c>
      <c r="H32" s="120"/>
      <c r="I32" s="121" t="b">
        <v>0</v>
      </c>
      <c r="J32" s="122"/>
      <c r="M32" s="194">
        <v>0</v>
      </c>
      <c r="N32" s="194"/>
      <c r="O32" s="194"/>
      <c r="P32" s="194">
        <v>1</v>
      </c>
      <c r="S32" s="119" t="b">
        <v>1</v>
      </c>
      <c r="T32" s="120"/>
      <c r="U32" s="121" t="b">
        <v>0</v>
      </c>
      <c r="V32" s="122"/>
      <c r="Y32" s="194">
        <v>0</v>
      </c>
      <c r="Z32" s="194"/>
      <c r="AA32" s="194"/>
      <c r="AB32" s="194">
        <v>0</v>
      </c>
      <c r="AE32" s="119" t="b">
        <v>1</v>
      </c>
      <c r="AF32" s="120"/>
      <c r="AG32" s="121" t="b">
        <v>0</v>
      </c>
      <c r="AH32" s="122"/>
    </row>
    <row r="33" spans="1:34" x14ac:dyDescent="0.25">
      <c r="A33" s="194">
        <v>0</v>
      </c>
      <c r="B33" s="194">
        <f>(A32+A33)/2</f>
        <v>0</v>
      </c>
      <c r="C33" s="194"/>
      <c r="D33" s="194">
        <v>0</v>
      </c>
      <c r="G33" s="60" t="s">
        <v>273</v>
      </c>
      <c r="H33" s="61" t="s">
        <v>274</v>
      </c>
      <c r="I33" s="94" t="s">
        <v>273</v>
      </c>
      <c r="J33" s="60" t="s">
        <v>274</v>
      </c>
      <c r="M33" s="194">
        <v>0</v>
      </c>
      <c r="N33" s="194">
        <f>(M32+M33)/2</f>
        <v>0</v>
      </c>
      <c r="O33" s="194"/>
      <c r="P33" s="194">
        <v>1</v>
      </c>
      <c r="S33" s="60" t="s">
        <v>273</v>
      </c>
      <c r="T33" s="61" t="s">
        <v>274</v>
      </c>
      <c r="U33" s="94" t="s">
        <v>273</v>
      </c>
      <c r="V33" s="60" t="s">
        <v>274</v>
      </c>
      <c r="Y33" s="194">
        <v>0</v>
      </c>
      <c r="Z33" s="194">
        <f>(Y32+Y33)/2</f>
        <v>0</v>
      </c>
      <c r="AA33" s="194"/>
      <c r="AB33" s="194">
        <v>1</v>
      </c>
      <c r="AE33" s="60" t="s">
        <v>273</v>
      </c>
      <c r="AF33" s="61" t="s">
        <v>274</v>
      </c>
      <c r="AG33" s="94" t="s">
        <v>273</v>
      </c>
      <c r="AH33" s="60" t="s">
        <v>274</v>
      </c>
    </row>
    <row r="34" spans="1:34" x14ac:dyDescent="0.25">
      <c r="A34" s="194">
        <v>0</v>
      </c>
      <c r="B34" s="194">
        <f t="shared" ref="B34:B47" si="0">(A33+A34)/2</f>
        <v>0</v>
      </c>
      <c r="C34" s="194"/>
      <c r="D34" s="194">
        <v>0</v>
      </c>
      <c r="G34" s="62">
        <v>3</v>
      </c>
      <c r="H34" s="63">
        <v>1</v>
      </c>
      <c r="I34" s="64">
        <v>3</v>
      </c>
      <c r="J34" s="62">
        <v>9</v>
      </c>
      <c r="M34" s="194">
        <v>0</v>
      </c>
      <c r="N34" s="194">
        <f t="shared" ref="N34:N47" si="1">(M33+M34)/2</f>
        <v>0</v>
      </c>
      <c r="O34" s="194"/>
      <c r="P34" s="194">
        <v>0</v>
      </c>
      <c r="S34" s="62">
        <v>1</v>
      </c>
      <c r="T34" s="63">
        <v>5</v>
      </c>
      <c r="U34" s="64">
        <v>5</v>
      </c>
      <c r="V34" s="62">
        <v>5</v>
      </c>
      <c r="Y34" s="194">
        <v>0</v>
      </c>
      <c r="Z34" s="194">
        <f t="shared" ref="Z34:Z47" si="2">(Y33+Y34)/2</f>
        <v>0</v>
      </c>
      <c r="AA34" s="194"/>
      <c r="AB34" s="194">
        <v>0</v>
      </c>
      <c r="AE34" s="62">
        <v>4</v>
      </c>
      <c r="AF34" s="63">
        <v>4</v>
      </c>
      <c r="AG34" s="64">
        <v>2</v>
      </c>
      <c r="AH34" s="62">
        <v>6</v>
      </c>
    </row>
    <row r="35" spans="1:34" x14ac:dyDescent="0.25">
      <c r="A35" s="194">
        <v>0</v>
      </c>
      <c r="B35" s="194">
        <f t="shared" si="0"/>
        <v>0</v>
      </c>
      <c r="C35" s="194"/>
      <c r="D35" s="194">
        <v>1</v>
      </c>
      <c r="F35" s="65" t="s">
        <v>78</v>
      </c>
      <c r="G35" s="123">
        <f>G34+H34</f>
        <v>4</v>
      </c>
      <c r="H35" s="124"/>
      <c r="I35" s="125">
        <f>I34+J34</f>
        <v>12</v>
      </c>
      <c r="J35" s="126"/>
      <c r="M35" s="194">
        <v>0</v>
      </c>
      <c r="N35" s="194">
        <f t="shared" si="1"/>
        <v>0</v>
      </c>
      <c r="O35" s="194"/>
      <c r="P35" s="194">
        <v>1</v>
      </c>
      <c r="R35" s="65" t="s">
        <v>78</v>
      </c>
      <c r="S35" s="123">
        <f>S34+T34</f>
        <v>6</v>
      </c>
      <c r="T35" s="124"/>
      <c r="U35" s="125">
        <f>U34+V34</f>
        <v>10</v>
      </c>
      <c r="V35" s="126"/>
      <c r="Y35" s="194">
        <v>0</v>
      </c>
      <c r="Z35" s="194">
        <f t="shared" si="2"/>
        <v>0</v>
      </c>
      <c r="AA35" s="194"/>
      <c r="AB35" s="194">
        <v>0</v>
      </c>
      <c r="AD35" s="65" t="s">
        <v>78</v>
      </c>
      <c r="AE35" s="123">
        <f>AE34+AF34</f>
        <v>8</v>
      </c>
      <c r="AF35" s="124"/>
      <c r="AG35" s="125">
        <f>AG34+AH34</f>
        <v>8</v>
      </c>
      <c r="AH35" s="126"/>
    </row>
    <row r="36" spans="1:34" x14ac:dyDescent="0.25">
      <c r="A36" s="194">
        <v>1</v>
      </c>
      <c r="B36" s="194">
        <f t="shared" si="0"/>
        <v>0.5</v>
      </c>
      <c r="C36" s="194">
        <f>G37</f>
        <v>0.375</v>
      </c>
      <c r="D36" s="194">
        <v>1</v>
      </c>
      <c r="F36" s="65" t="s">
        <v>111</v>
      </c>
      <c r="G36" s="123">
        <f xml:space="preserve"> 1-(G34/G35)^2-(H34/G35)^2</f>
        <v>0.375</v>
      </c>
      <c r="H36" s="124"/>
      <c r="I36" s="125">
        <f xml:space="preserve"> 1-(I34/I35)^2-(J34/I35)^2</f>
        <v>0.375</v>
      </c>
      <c r="J36" s="126"/>
      <c r="M36" s="194">
        <v>0</v>
      </c>
      <c r="N36" s="194">
        <f t="shared" si="1"/>
        <v>0</v>
      </c>
      <c r="O36" s="194"/>
      <c r="P36" s="194">
        <v>1</v>
      </c>
      <c r="R36" s="65" t="s">
        <v>111</v>
      </c>
      <c r="S36" s="123">
        <f xml:space="preserve"> 1-(S34/S35)^2-(T34/S35)^2</f>
        <v>0.27777777777777768</v>
      </c>
      <c r="T36" s="124"/>
      <c r="U36" s="125">
        <f xml:space="preserve"> 1-(U34/U35)^2-(V34/U35)^2</f>
        <v>0.5</v>
      </c>
      <c r="V36" s="126"/>
      <c r="Y36" s="194">
        <v>0</v>
      </c>
      <c r="Z36" s="194">
        <f t="shared" si="2"/>
        <v>0</v>
      </c>
      <c r="AA36" s="194"/>
      <c r="AB36" s="194">
        <v>0</v>
      </c>
      <c r="AD36" s="65" t="s">
        <v>111</v>
      </c>
      <c r="AE36" s="123">
        <f xml:space="preserve"> 1-(AE34/AE35)^2-(AF34/AE35)^2</f>
        <v>0.5</v>
      </c>
      <c r="AF36" s="124"/>
      <c r="AG36" s="125">
        <f xml:space="preserve"> 1-(AG34/AG35)^2-(AH34/AG35)^2</f>
        <v>0.375</v>
      </c>
      <c r="AH36" s="126"/>
    </row>
    <row r="37" spans="1:34" x14ac:dyDescent="0.25">
      <c r="A37" s="194">
        <v>1</v>
      </c>
      <c r="B37" s="194">
        <f t="shared" si="0"/>
        <v>1</v>
      </c>
      <c r="C37" s="194"/>
      <c r="D37" s="194">
        <v>1</v>
      </c>
      <c r="F37" s="65" t="s">
        <v>112</v>
      </c>
      <c r="G37" s="113">
        <f xml:space="preserve"> (G35/(G35+I35))*G36 + (I35/(G35+I35))*I36</f>
        <v>0.375</v>
      </c>
      <c r="H37" s="114"/>
      <c r="I37" s="114"/>
      <c r="J37" s="115"/>
      <c r="M37" s="194">
        <v>0</v>
      </c>
      <c r="N37" s="194">
        <f t="shared" si="1"/>
        <v>0</v>
      </c>
      <c r="O37" s="194"/>
      <c r="P37" s="194">
        <v>1</v>
      </c>
      <c r="R37" s="65" t="s">
        <v>112</v>
      </c>
      <c r="S37" s="119">
        <f xml:space="preserve"> (S35/(S35+U35))*S36 + (U35/(S35+U35))*U36</f>
        <v>0.41666666666666663</v>
      </c>
      <c r="T37" s="121"/>
      <c r="U37" s="121"/>
      <c r="V37" s="122"/>
      <c r="Y37" s="194">
        <v>0</v>
      </c>
      <c r="Z37" s="194">
        <f t="shared" si="2"/>
        <v>0</v>
      </c>
      <c r="AA37" s="194"/>
      <c r="AB37" s="194">
        <v>1</v>
      </c>
      <c r="AD37" s="65" t="s">
        <v>112</v>
      </c>
      <c r="AE37" s="119">
        <f xml:space="preserve"> (AE35/(AE35+AG35))*AE36 + (AG35/(AE35+AG35))*AG36</f>
        <v>0.4375</v>
      </c>
      <c r="AF37" s="121"/>
      <c r="AG37" s="121"/>
      <c r="AH37" s="122"/>
    </row>
    <row r="38" spans="1:34" x14ac:dyDescent="0.25">
      <c r="A38" s="194">
        <v>1</v>
      </c>
      <c r="B38" s="194">
        <f t="shared" si="0"/>
        <v>1</v>
      </c>
      <c r="C38" s="194"/>
      <c r="D38" s="194">
        <v>1</v>
      </c>
      <c r="M38" s="194">
        <v>1</v>
      </c>
      <c r="N38" s="194">
        <f t="shared" si="1"/>
        <v>0.5</v>
      </c>
      <c r="O38" s="194">
        <f>S37</f>
        <v>0.41666666666666663</v>
      </c>
      <c r="P38" s="194">
        <v>0</v>
      </c>
      <c r="Y38" s="194">
        <v>0</v>
      </c>
      <c r="Z38" s="194">
        <f t="shared" si="2"/>
        <v>0</v>
      </c>
      <c r="AA38" s="194"/>
      <c r="AB38" s="194">
        <v>1</v>
      </c>
    </row>
    <row r="39" spans="1:34" x14ac:dyDescent="0.25">
      <c r="A39" s="194">
        <v>1</v>
      </c>
      <c r="B39" s="194">
        <f t="shared" si="0"/>
        <v>1</v>
      </c>
      <c r="C39" s="194"/>
      <c r="D39" s="194">
        <v>1</v>
      </c>
      <c r="G39" s="116" t="s">
        <v>275</v>
      </c>
      <c r="H39" s="117"/>
      <c r="I39" s="117"/>
      <c r="J39" s="118"/>
      <c r="M39" s="194">
        <v>1</v>
      </c>
      <c r="N39" s="194">
        <f t="shared" si="1"/>
        <v>1</v>
      </c>
      <c r="O39" s="194"/>
      <c r="P39" s="194">
        <v>1</v>
      </c>
      <c r="S39" s="201" t="s">
        <v>276</v>
      </c>
      <c r="T39" s="202"/>
      <c r="U39" s="202"/>
      <c r="V39" s="203"/>
      <c r="Y39" s="194">
        <v>0</v>
      </c>
      <c r="Z39" s="194">
        <f t="shared" si="2"/>
        <v>0</v>
      </c>
      <c r="AA39" s="194"/>
      <c r="AB39" s="194">
        <v>1</v>
      </c>
    </row>
    <row r="40" spans="1:34" x14ac:dyDescent="0.25">
      <c r="A40" s="194">
        <v>1</v>
      </c>
      <c r="B40" s="194">
        <f t="shared" si="0"/>
        <v>1</v>
      </c>
      <c r="C40" s="194"/>
      <c r="D40" s="194">
        <v>1</v>
      </c>
      <c r="G40" s="119" t="b">
        <v>1</v>
      </c>
      <c r="H40" s="120"/>
      <c r="I40" s="121" t="b">
        <v>0</v>
      </c>
      <c r="J40" s="122"/>
      <c r="M40" s="194">
        <v>1</v>
      </c>
      <c r="N40" s="194">
        <f t="shared" si="1"/>
        <v>1</v>
      </c>
      <c r="O40" s="194"/>
      <c r="P40" s="194">
        <v>0</v>
      </c>
      <c r="S40" s="119" t="b">
        <v>1</v>
      </c>
      <c r="T40" s="120"/>
      <c r="U40" s="121" t="b">
        <v>0</v>
      </c>
      <c r="V40" s="122"/>
      <c r="Y40" s="194">
        <v>1</v>
      </c>
      <c r="Z40" s="194">
        <f t="shared" si="2"/>
        <v>0.5</v>
      </c>
      <c r="AA40" s="194">
        <f>AE37</f>
        <v>0.4375</v>
      </c>
      <c r="AB40" s="194">
        <v>0</v>
      </c>
    </row>
    <row r="41" spans="1:34" x14ac:dyDescent="0.25">
      <c r="A41" s="194">
        <v>1</v>
      </c>
      <c r="B41" s="194">
        <f t="shared" si="0"/>
        <v>1</v>
      </c>
      <c r="C41" s="194"/>
      <c r="D41" s="194">
        <v>1</v>
      </c>
      <c r="G41" s="60" t="s">
        <v>273</v>
      </c>
      <c r="H41" s="61" t="s">
        <v>274</v>
      </c>
      <c r="I41" s="94" t="s">
        <v>273</v>
      </c>
      <c r="J41" s="60" t="s">
        <v>274</v>
      </c>
      <c r="M41" s="194">
        <v>1</v>
      </c>
      <c r="N41" s="194">
        <f t="shared" si="1"/>
        <v>1</v>
      </c>
      <c r="O41" s="194"/>
      <c r="P41" s="194">
        <v>1</v>
      </c>
      <c r="S41" s="60" t="s">
        <v>273</v>
      </c>
      <c r="T41" s="61" t="s">
        <v>274</v>
      </c>
      <c r="U41" s="94" t="s">
        <v>273</v>
      </c>
      <c r="V41" s="60" t="s">
        <v>274</v>
      </c>
      <c r="Y41" s="194">
        <v>1</v>
      </c>
      <c r="Z41" s="194">
        <f t="shared" si="2"/>
        <v>1</v>
      </c>
      <c r="AA41" s="194"/>
      <c r="AB41" s="194">
        <v>1</v>
      </c>
    </row>
    <row r="42" spans="1:34" x14ac:dyDescent="0.25">
      <c r="A42" s="194">
        <v>2</v>
      </c>
      <c r="B42" s="194">
        <f t="shared" si="0"/>
        <v>1.5</v>
      </c>
      <c r="C42" s="194">
        <f>G45</f>
        <v>0.45000000000000007</v>
      </c>
      <c r="D42" s="194">
        <v>0</v>
      </c>
      <c r="G42" s="62">
        <v>3</v>
      </c>
      <c r="H42" s="63">
        <v>7</v>
      </c>
      <c r="I42" s="64">
        <v>3</v>
      </c>
      <c r="J42" s="62">
        <v>3</v>
      </c>
      <c r="M42" s="194">
        <v>1</v>
      </c>
      <c r="N42" s="194">
        <f t="shared" si="1"/>
        <v>1</v>
      </c>
      <c r="O42" s="194"/>
      <c r="P42" s="194">
        <v>1</v>
      </c>
      <c r="S42" s="62">
        <v>3</v>
      </c>
      <c r="T42" s="63">
        <v>8</v>
      </c>
      <c r="U42" s="64">
        <v>3</v>
      </c>
      <c r="V42" s="62">
        <v>2</v>
      </c>
      <c r="Y42" s="194">
        <v>1</v>
      </c>
      <c r="Z42" s="194">
        <f t="shared" si="2"/>
        <v>1</v>
      </c>
      <c r="AA42" s="194"/>
      <c r="AB42" s="194">
        <v>1</v>
      </c>
    </row>
    <row r="43" spans="1:34" x14ac:dyDescent="0.25">
      <c r="A43" s="194">
        <v>2</v>
      </c>
      <c r="B43" s="194">
        <f t="shared" si="0"/>
        <v>2</v>
      </c>
      <c r="C43" s="194"/>
      <c r="D43" s="194">
        <v>0</v>
      </c>
      <c r="F43" s="65" t="s">
        <v>78</v>
      </c>
      <c r="G43" s="123">
        <f>G42+H42</f>
        <v>10</v>
      </c>
      <c r="H43" s="124"/>
      <c r="I43" s="125">
        <f>I42+J42</f>
        <v>6</v>
      </c>
      <c r="J43" s="126"/>
      <c r="M43" s="194">
        <v>2</v>
      </c>
      <c r="N43" s="194">
        <f t="shared" si="1"/>
        <v>1.5</v>
      </c>
      <c r="O43" s="194">
        <f>S45</f>
        <v>0.42272727272727273</v>
      </c>
      <c r="P43" s="194">
        <v>0</v>
      </c>
      <c r="R43" s="65" t="s">
        <v>78</v>
      </c>
      <c r="S43" s="123">
        <f>S42+T42</f>
        <v>11</v>
      </c>
      <c r="T43" s="124"/>
      <c r="U43" s="125">
        <f>U42+V42</f>
        <v>5</v>
      </c>
      <c r="V43" s="126"/>
      <c r="Y43" s="194">
        <v>1</v>
      </c>
      <c r="Z43" s="194">
        <f t="shared" si="2"/>
        <v>1</v>
      </c>
      <c r="AA43" s="194"/>
      <c r="AB43" s="194">
        <v>0</v>
      </c>
    </row>
    <row r="44" spans="1:34" x14ac:dyDescent="0.25">
      <c r="A44" s="194">
        <v>2</v>
      </c>
      <c r="B44" s="194">
        <f t="shared" si="0"/>
        <v>2</v>
      </c>
      <c r="C44" s="194"/>
      <c r="D44" s="194">
        <v>1</v>
      </c>
      <c r="F44" s="65" t="s">
        <v>111</v>
      </c>
      <c r="G44" s="123">
        <f xml:space="preserve"> 1-(G42/G43)^2-(H42/G43)^2</f>
        <v>0.4200000000000001</v>
      </c>
      <c r="H44" s="124"/>
      <c r="I44" s="125">
        <f xml:space="preserve"> 1-(I42/I43)^2-(J42/I43)^2</f>
        <v>0.5</v>
      </c>
      <c r="J44" s="126"/>
      <c r="M44" s="194">
        <v>2</v>
      </c>
      <c r="N44" s="194">
        <f t="shared" si="1"/>
        <v>2</v>
      </c>
      <c r="O44" s="194"/>
      <c r="P44" s="194">
        <v>0</v>
      </c>
      <c r="R44" s="65" t="s">
        <v>111</v>
      </c>
      <c r="S44" s="123">
        <f xml:space="preserve"> 1-(S42/S43)^2-(T42/S43)^2</f>
        <v>0.39669421487603307</v>
      </c>
      <c r="T44" s="124"/>
      <c r="U44" s="125">
        <f xml:space="preserve"> 1-(U42/U43)^2-(V42/U43)^2</f>
        <v>0.48</v>
      </c>
      <c r="V44" s="126"/>
      <c r="Y44" s="194">
        <v>1</v>
      </c>
      <c r="Z44" s="194">
        <f t="shared" si="2"/>
        <v>1</v>
      </c>
      <c r="AA44" s="194"/>
      <c r="AB44" s="194">
        <v>1</v>
      </c>
    </row>
    <row r="45" spans="1:34" x14ac:dyDescent="0.25">
      <c r="A45" s="194">
        <v>2</v>
      </c>
      <c r="B45" s="194">
        <f t="shared" si="0"/>
        <v>2</v>
      </c>
      <c r="C45" s="194"/>
      <c r="D45" s="194">
        <v>1</v>
      </c>
      <c r="F45" s="65" t="s">
        <v>112</v>
      </c>
      <c r="G45" s="119">
        <f xml:space="preserve"> (G43/(G43+I43))*G44 + (I43/(G43+I43))*I44</f>
        <v>0.45000000000000007</v>
      </c>
      <c r="H45" s="121"/>
      <c r="I45" s="121"/>
      <c r="J45" s="122"/>
      <c r="M45" s="194">
        <v>2</v>
      </c>
      <c r="N45" s="194">
        <f t="shared" si="1"/>
        <v>2</v>
      </c>
      <c r="O45" s="194"/>
      <c r="P45" s="194">
        <v>0</v>
      </c>
      <c r="R45" s="65" t="s">
        <v>112</v>
      </c>
      <c r="S45" s="119">
        <f xml:space="preserve"> (S43/(S43+U43))*S44 + (U43/(S43+U43))*U44</f>
        <v>0.42272727272727273</v>
      </c>
      <c r="T45" s="121"/>
      <c r="U45" s="121"/>
      <c r="V45" s="122"/>
      <c r="Y45" s="194">
        <v>1</v>
      </c>
      <c r="Z45" s="194">
        <f t="shared" si="2"/>
        <v>1</v>
      </c>
      <c r="AA45" s="194"/>
      <c r="AB45" s="194">
        <v>1</v>
      </c>
    </row>
    <row r="46" spans="1:34" x14ac:dyDescent="0.25">
      <c r="A46" s="194">
        <v>2</v>
      </c>
      <c r="B46" s="194">
        <f t="shared" si="0"/>
        <v>2</v>
      </c>
      <c r="C46" s="194"/>
      <c r="D46" s="194">
        <v>0</v>
      </c>
      <c r="M46" s="194">
        <v>2</v>
      </c>
      <c r="N46" s="194">
        <f t="shared" si="1"/>
        <v>2</v>
      </c>
      <c r="O46" s="194"/>
      <c r="P46" s="194">
        <v>1</v>
      </c>
      <c r="Y46" s="194">
        <v>1</v>
      </c>
      <c r="Z46" s="194">
        <f t="shared" si="2"/>
        <v>1</v>
      </c>
      <c r="AA46" s="194"/>
      <c r="AB46" s="194">
        <v>1</v>
      </c>
    </row>
    <row r="47" spans="1:34" x14ac:dyDescent="0.25">
      <c r="A47" s="195">
        <v>2</v>
      </c>
      <c r="B47" s="195">
        <f t="shared" si="0"/>
        <v>2</v>
      </c>
      <c r="C47" s="195"/>
      <c r="D47" s="195">
        <v>1</v>
      </c>
      <c r="M47" s="195">
        <v>2</v>
      </c>
      <c r="N47" s="195">
        <f t="shared" si="1"/>
        <v>2</v>
      </c>
      <c r="O47" s="195"/>
      <c r="P47" s="195">
        <v>1</v>
      </c>
      <c r="Y47" s="195">
        <v>1</v>
      </c>
      <c r="Z47" s="195">
        <f t="shared" si="2"/>
        <v>1</v>
      </c>
      <c r="AA47" s="195"/>
      <c r="AB47" s="195">
        <v>1</v>
      </c>
    </row>
    <row r="50" spans="1:22" x14ac:dyDescent="0.25">
      <c r="A50" s="207" t="s">
        <v>277</v>
      </c>
      <c r="B50" s="208"/>
      <c r="C50" s="208"/>
      <c r="D50" s="208"/>
      <c r="E50" s="79"/>
      <c r="F50" s="79"/>
      <c r="G50" s="79"/>
      <c r="H50" s="79"/>
      <c r="I50" s="79"/>
      <c r="J50" s="79"/>
      <c r="K50" s="79"/>
      <c r="L50" s="79"/>
      <c r="M50" s="79"/>
      <c r="N50" s="79"/>
      <c r="O50" s="79"/>
      <c r="P50" s="79"/>
      <c r="Q50" s="79"/>
      <c r="R50" s="79"/>
      <c r="S50" s="79"/>
      <c r="T50" s="79"/>
      <c r="U50" s="79"/>
      <c r="V50" s="67"/>
    </row>
    <row r="51" spans="1:22" x14ac:dyDescent="0.25">
      <c r="A51" s="187" t="s">
        <v>206</v>
      </c>
      <c r="B51" s="188" t="s">
        <v>207</v>
      </c>
      <c r="C51" s="189" t="s">
        <v>208</v>
      </c>
      <c r="D51" s="190" t="s">
        <v>216</v>
      </c>
      <c r="V51" s="35"/>
    </row>
    <row r="52" spans="1:22" x14ac:dyDescent="0.25">
      <c r="A52" s="209">
        <v>0</v>
      </c>
      <c r="B52" s="194">
        <v>2</v>
      </c>
      <c r="C52" s="194">
        <v>1</v>
      </c>
      <c r="D52" s="194">
        <v>0</v>
      </c>
      <c r="V52" s="35"/>
    </row>
    <row r="53" spans="1:22" x14ac:dyDescent="0.25">
      <c r="A53" s="209">
        <v>0</v>
      </c>
      <c r="B53" s="194">
        <v>1</v>
      </c>
      <c r="C53" s="194">
        <v>0</v>
      </c>
      <c r="D53" s="194">
        <v>0</v>
      </c>
      <c r="V53" s="35"/>
    </row>
    <row r="54" spans="1:22" x14ac:dyDescent="0.25">
      <c r="A54" s="209">
        <v>0</v>
      </c>
      <c r="B54" s="194">
        <v>0</v>
      </c>
      <c r="C54" s="194">
        <v>0</v>
      </c>
      <c r="D54" s="194">
        <v>0</v>
      </c>
      <c r="V54" s="35"/>
    </row>
    <row r="55" spans="1:22" x14ac:dyDescent="0.25">
      <c r="A55" s="210">
        <v>0</v>
      </c>
      <c r="B55" s="195">
        <v>0</v>
      </c>
      <c r="C55" s="195">
        <v>1</v>
      </c>
      <c r="D55" s="195">
        <v>1</v>
      </c>
      <c r="V55" s="35"/>
    </row>
    <row r="56" spans="1:22" x14ac:dyDescent="0.25">
      <c r="A56" s="78"/>
      <c r="V56" s="35"/>
    </row>
    <row r="57" spans="1:22" x14ac:dyDescent="0.25">
      <c r="A57" s="78"/>
      <c r="V57" s="35"/>
    </row>
    <row r="58" spans="1:22" x14ac:dyDescent="0.25">
      <c r="A58" s="188" t="s">
        <v>207</v>
      </c>
      <c r="B58" s="188" t="s">
        <v>268</v>
      </c>
      <c r="C58" s="188" t="s">
        <v>269</v>
      </c>
      <c r="D58" s="188" t="s">
        <v>216</v>
      </c>
      <c r="G58" s="201" t="s">
        <v>271</v>
      </c>
      <c r="H58" s="202"/>
      <c r="I58" s="202"/>
      <c r="J58" s="203"/>
      <c r="M58" s="189" t="s">
        <v>208</v>
      </c>
      <c r="N58" s="189" t="s">
        <v>268</v>
      </c>
      <c r="O58" s="189" t="s">
        <v>269</v>
      </c>
      <c r="P58" s="189" t="s">
        <v>216</v>
      </c>
      <c r="S58" s="204" t="s">
        <v>278</v>
      </c>
      <c r="T58" s="205"/>
      <c r="U58" s="205"/>
      <c r="V58" s="206"/>
    </row>
    <row r="59" spans="1:22" x14ac:dyDescent="0.25">
      <c r="A59" s="194">
        <v>0</v>
      </c>
      <c r="B59" s="194"/>
      <c r="C59" s="194"/>
      <c r="D59" s="194">
        <v>0</v>
      </c>
      <c r="G59" s="119" t="b">
        <v>1</v>
      </c>
      <c r="H59" s="120"/>
      <c r="I59" s="121" t="b">
        <v>0</v>
      </c>
      <c r="J59" s="122"/>
      <c r="M59" s="194">
        <v>0</v>
      </c>
      <c r="N59" s="194"/>
      <c r="O59" s="194"/>
      <c r="P59" s="194">
        <v>0</v>
      </c>
      <c r="S59" s="119" t="b">
        <v>1</v>
      </c>
      <c r="T59" s="120"/>
      <c r="U59" s="121" t="b">
        <v>0</v>
      </c>
      <c r="V59" s="122"/>
    </row>
    <row r="60" spans="1:22" x14ac:dyDescent="0.25">
      <c r="A60" s="194">
        <v>0</v>
      </c>
      <c r="B60" s="194">
        <f>(A59+A60)/2</f>
        <v>0</v>
      </c>
      <c r="C60" s="194"/>
      <c r="D60" s="194">
        <v>1</v>
      </c>
      <c r="G60" s="60" t="s">
        <v>273</v>
      </c>
      <c r="H60" s="61" t="s">
        <v>274</v>
      </c>
      <c r="I60" s="94" t="s">
        <v>273</v>
      </c>
      <c r="J60" s="60" t="s">
        <v>274</v>
      </c>
      <c r="M60" s="194">
        <v>0</v>
      </c>
      <c r="N60" s="194">
        <f>(M59+M60)/2</f>
        <v>0</v>
      </c>
      <c r="O60" s="194"/>
      <c r="P60" s="194">
        <v>0</v>
      </c>
      <c r="S60" s="60" t="s">
        <v>273</v>
      </c>
      <c r="T60" s="61" t="s">
        <v>274</v>
      </c>
      <c r="U60" s="94" t="s">
        <v>273</v>
      </c>
      <c r="V60" s="60" t="s">
        <v>274</v>
      </c>
    </row>
    <row r="61" spans="1:22" x14ac:dyDescent="0.25">
      <c r="A61" s="194">
        <v>1</v>
      </c>
      <c r="B61" s="194">
        <f>(A60+A61)/2</f>
        <v>0.5</v>
      </c>
      <c r="C61" s="194">
        <f>G64</f>
        <v>0.25</v>
      </c>
      <c r="D61" s="194">
        <v>0</v>
      </c>
      <c r="G61" s="62">
        <v>1</v>
      </c>
      <c r="H61" s="63">
        <v>1</v>
      </c>
      <c r="I61" s="64">
        <v>2</v>
      </c>
      <c r="J61" s="62">
        <v>0</v>
      </c>
      <c r="M61" s="194">
        <v>1</v>
      </c>
      <c r="N61" s="194">
        <f t="shared" ref="N61:N62" si="3">(M60+M61)/2</f>
        <v>0.5</v>
      </c>
      <c r="O61" s="194">
        <f>S64</f>
        <v>0.25</v>
      </c>
      <c r="P61" s="194">
        <v>0</v>
      </c>
      <c r="S61" s="62">
        <v>2</v>
      </c>
      <c r="T61" s="63">
        <v>0</v>
      </c>
      <c r="U61" s="64">
        <v>1</v>
      </c>
      <c r="V61" s="62">
        <v>1</v>
      </c>
    </row>
    <row r="62" spans="1:22" x14ac:dyDescent="0.25">
      <c r="A62" s="195">
        <v>2</v>
      </c>
      <c r="B62" s="195">
        <f>(A61+A62)/2</f>
        <v>1.5</v>
      </c>
      <c r="C62" s="195">
        <f>G72</f>
        <v>0.33333333333333337</v>
      </c>
      <c r="D62" s="195">
        <v>0</v>
      </c>
      <c r="F62" s="65" t="s">
        <v>78</v>
      </c>
      <c r="G62" s="123">
        <f>G61+H61</f>
        <v>2</v>
      </c>
      <c r="H62" s="124"/>
      <c r="I62" s="125">
        <f>I61+J61</f>
        <v>2</v>
      </c>
      <c r="J62" s="126"/>
      <c r="M62" s="195">
        <v>1</v>
      </c>
      <c r="N62" s="195">
        <f t="shared" si="3"/>
        <v>1</v>
      </c>
      <c r="O62" s="195"/>
      <c r="P62" s="195">
        <v>1</v>
      </c>
      <c r="R62" s="65" t="s">
        <v>78</v>
      </c>
      <c r="S62" s="123">
        <f>S61+T61</f>
        <v>2</v>
      </c>
      <c r="T62" s="124"/>
      <c r="U62" s="125">
        <f>U61+V61</f>
        <v>2</v>
      </c>
      <c r="V62" s="126"/>
    </row>
    <row r="63" spans="1:22" x14ac:dyDescent="0.25">
      <c r="A63" s="78"/>
      <c r="F63" s="65" t="s">
        <v>111</v>
      </c>
      <c r="G63" s="123">
        <f xml:space="preserve"> 1-(G61/G62)^2-(H61/G62)^2</f>
        <v>0.5</v>
      </c>
      <c r="H63" s="124"/>
      <c r="I63" s="125">
        <f xml:space="preserve"> 1-(I61/I62)^2-(J61/I62)^2</f>
        <v>0</v>
      </c>
      <c r="J63" s="126"/>
      <c r="R63" s="65" t="s">
        <v>111</v>
      </c>
      <c r="S63" s="123">
        <f xml:space="preserve"> 1-(S61/S62)^2-(T61/S62)^2</f>
        <v>0</v>
      </c>
      <c r="T63" s="124"/>
      <c r="U63" s="125">
        <f xml:space="preserve"> 1-(U61/U62)^2-(V61/U62)^2</f>
        <v>0.5</v>
      </c>
      <c r="V63" s="126"/>
    </row>
    <row r="64" spans="1:22" x14ac:dyDescent="0.25">
      <c r="A64" s="78"/>
      <c r="F64" s="65" t="s">
        <v>112</v>
      </c>
      <c r="G64" s="113">
        <f xml:space="preserve"> (G62/(G62+I62))*G63 + (I62/(G62+I62))*I63</f>
        <v>0.25</v>
      </c>
      <c r="H64" s="114"/>
      <c r="I64" s="114"/>
      <c r="J64" s="115"/>
      <c r="R64" s="65" t="s">
        <v>112</v>
      </c>
      <c r="S64" s="119">
        <f xml:space="preserve"> (S62/(S62+U62))*S63 + (U62/(S62+U62))*U63</f>
        <v>0.25</v>
      </c>
      <c r="T64" s="121"/>
      <c r="U64" s="121"/>
      <c r="V64" s="122"/>
    </row>
    <row r="65" spans="1:22" x14ac:dyDescent="0.25">
      <c r="A65" s="78"/>
      <c r="V65" s="35"/>
    </row>
    <row r="66" spans="1:22" x14ac:dyDescent="0.25">
      <c r="A66" s="78"/>
      <c r="G66" s="201" t="s">
        <v>276</v>
      </c>
      <c r="H66" s="202"/>
      <c r="I66" s="202"/>
      <c r="J66" s="203"/>
      <c r="V66" s="35"/>
    </row>
    <row r="67" spans="1:22" x14ac:dyDescent="0.25">
      <c r="A67" s="78"/>
      <c r="G67" s="119" t="b">
        <v>1</v>
      </c>
      <c r="H67" s="120"/>
      <c r="I67" s="121" t="b">
        <v>0</v>
      </c>
      <c r="J67" s="122"/>
      <c r="V67" s="35"/>
    </row>
    <row r="68" spans="1:22" x14ac:dyDescent="0.25">
      <c r="A68" s="78"/>
      <c r="G68" s="60" t="s">
        <v>273</v>
      </c>
      <c r="H68" s="61" t="s">
        <v>274</v>
      </c>
      <c r="I68" s="94" t="s">
        <v>273</v>
      </c>
      <c r="J68" s="60" t="s">
        <v>274</v>
      </c>
      <c r="V68" s="35"/>
    </row>
    <row r="69" spans="1:22" x14ac:dyDescent="0.25">
      <c r="A69" s="78"/>
      <c r="G69" s="62">
        <v>1</v>
      </c>
      <c r="H69" s="63">
        <v>0</v>
      </c>
      <c r="I69" s="64">
        <v>2</v>
      </c>
      <c r="J69" s="62">
        <v>1</v>
      </c>
      <c r="V69" s="35"/>
    </row>
    <row r="70" spans="1:22" x14ac:dyDescent="0.25">
      <c r="A70" s="78"/>
      <c r="F70" s="65" t="s">
        <v>78</v>
      </c>
      <c r="G70" s="123">
        <f>G69+H69</f>
        <v>1</v>
      </c>
      <c r="H70" s="124"/>
      <c r="I70" s="125">
        <f>I69+J69</f>
        <v>3</v>
      </c>
      <c r="J70" s="126"/>
      <c r="V70" s="35"/>
    </row>
    <row r="71" spans="1:22" x14ac:dyDescent="0.25">
      <c r="A71" s="78"/>
      <c r="F71" s="65" t="s">
        <v>111</v>
      </c>
      <c r="G71" s="123">
        <f xml:space="preserve"> 1-(G69/G70)^2-(H69/G70)^2</f>
        <v>0</v>
      </c>
      <c r="H71" s="124"/>
      <c r="I71" s="125">
        <f xml:space="preserve"> 1-(I69/I70)^2-(J69/I70)^2</f>
        <v>0.44444444444444448</v>
      </c>
      <c r="J71" s="126"/>
      <c r="V71" s="35"/>
    </row>
    <row r="72" spans="1:22" x14ac:dyDescent="0.25">
      <c r="A72" s="77"/>
      <c r="B72" s="76"/>
      <c r="C72" s="76"/>
      <c r="D72" s="76"/>
      <c r="E72" s="76"/>
      <c r="F72" s="65" t="s">
        <v>112</v>
      </c>
      <c r="G72" s="119">
        <f xml:space="preserve"> (G70/(G70+I70))*G71 + (I70/(G70+I70))*I71</f>
        <v>0.33333333333333337</v>
      </c>
      <c r="H72" s="121"/>
      <c r="I72" s="121"/>
      <c r="J72" s="122"/>
      <c r="K72" s="76"/>
      <c r="L72" s="76"/>
      <c r="M72" s="76"/>
      <c r="N72" s="76"/>
      <c r="O72" s="76"/>
      <c r="P72" s="76"/>
      <c r="Q72" s="76"/>
      <c r="R72" s="76"/>
      <c r="S72" s="76"/>
      <c r="T72" s="76"/>
      <c r="U72" s="76"/>
      <c r="V72" s="36"/>
    </row>
    <row r="73" spans="1:22" x14ac:dyDescent="0.25">
      <c r="F73" s="211"/>
      <c r="G73" s="212"/>
      <c r="H73" s="212"/>
      <c r="I73" s="212"/>
      <c r="J73" s="212"/>
    </row>
    <row r="74" spans="1:22" x14ac:dyDescent="0.25">
      <c r="F74" s="211"/>
      <c r="G74" s="212"/>
      <c r="H74" s="212"/>
      <c r="I74" s="212"/>
      <c r="J74" s="212"/>
    </row>
    <row r="75" spans="1:22" x14ac:dyDescent="0.25">
      <c r="A75" s="207" t="s">
        <v>279</v>
      </c>
      <c r="B75" s="208"/>
      <c r="C75" s="208"/>
      <c r="D75" s="208"/>
      <c r="E75" s="79"/>
      <c r="F75" s="213"/>
      <c r="G75" s="214"/>
      <c r="H75" s="214"/>
      <c r="I75" s="214"/>
      <c r="J75" s="214"/>
      <c r="K75" s="79"/>
      <c r="L75" s="79"/>
      <c r="M75" s="79"/>
      <c r="N75" s="79"/>
      <c r="O75" s="79"/>
      <c r="P75" s="79"/>
      <c r="Q75" s="79"/>
      <c r="R75" s="79"/>
      <c r="S75" s="79"/>
      <c r="T75" s="79"/>
      <c r="U75" s="79"/>
      <c r="V75" s="67"/>
    </row>
    <row r="76" spans="1:22" x14ac:dyDescent="0.25">
      <c r="A76" s="187" t="s">
        <v>206</v>
      </c>
      <c r="B76" s="188" t="s">
        <v>207</v>
      </c>
      <c r="C76" s="189" t="s">
        <v>208</v>
      </c>
      <c r="D76" s="190" t="s">
        <v>216</v>
      </c>
      <c r="F76" s="211"/>
      <c r="G76" s="212"/>
      <c r="H76" s="212"/>
      <c r="I76" s="212"/>
      <c r="J76" s="212"/>
      <c r="V76" s="35"/>
    </row>
    <row r="77" spans="1:22" x14ac:dyDescent="0.25">
      <c r="A77" s="209">
        <v>0</v>
      </c>
      <c r="B77" s="194">
        <v>2</v>
      </c>
      <c r="C77" s="194">
        <v>1</v>
      </c>
      <c r="D77" s="194">
        <v>0</v>
      </c>
      <c r="F77" s="211"/>
      <c r="G77" s="212"/>
      <c r="H77" s="212"/>
      <c r="I77" s="212"/>
      <c r="J77" s="212"/>
      <c r="V77" s="35"/>
    </row>
    <row r="78" spans="1:22" x14ac:dyDescent="0.25">
      <c r="A78" s="210">
        <v>0</v>
      </c>
      <c r="B78" s="195">
        <v>1</v>
      </c>
      <c r="C78" s="195">
        <v>0</v>
      </c>
      <c r="D78" s="195">
        <v>0</v>
      </c>
      <c r="F78" s="211"/>
      <c r="G78" s="212"/>
      <c r="H78" s="212"/>
      <c r="I78" s="212"/>
      <c r="J78" s="212"/>
      <c r="V78" s="35"/>
    </row>
    <row r="79" spans="1:22" x14ac:dyDescent="0.25">
      <c r="A79" s="78"/>
      <c r="F79" s="211"/>
      <c r="G79" s="212"/>
      <c r="H79" s="212"/>
      <c r="I79" s="212"/>
      <c r="J79" s="212"/>
      <c r="V79" s="35"/>
    </row>
    <row r="80" spans="1:22" x14ac:dyDescent="0.25">
      <c r="A80" s="78"/>
      <c r="F80" s="211"/>
      <c r="G80" s="212"/>
      <c r="H80" s="212"/>
      <c r="I80" s="212"/>
      <c r="J80" s="212"/>
      <c r="V80" s="35"/>
    </row>
    <row r="81" spans="1:34" x14ac:dyDescent="0.25">
      <c r="A81" s="188" t="s">
        <v>207</v>
      </c>
      <c r="B81" s="188" t="s">
        <v>268</v>
      </c>
      <c r="C81" s="188" t="s">
        <v>269</v>
      </c>
      <c r="D81" s="188" t="s">
        <v>216</v>
      </c>
      <c r="G81" s="201" t="s">
        <v>276</v>
      </c>
      <c r="H81" s="202"/>
      <c r="I81" s="202"/>
      <c r="J81" s="203"/>
      <c r="M81" s="189" t="s">
        <v>208</v>
      </c>
      <c r="N81" s="189" t="s">
        <v>268</v>
      </c>
      <c r="O81" s="189" t="s">
        <v>269</v>
      </c>
      <c r="P81" s="189" t="s">
        <v>216</v>
      </c>
      <c r="S81" s="204" t="s">
        <v>278</v>
      </c>
      <c r="T81" s="205"/>
      <c r="U81" s="205"/>
      <c r="V81" s="206"/>
    </row>
    <row r="82" spans="1:34" x14ac:dyDescent="0.25">
      <c r="A82" s="194">
        <v>1</v>
      </c>
      <c r="B82" s="194"/>
      <c r="C82" s="194"/>
      <c r="D82" s="194">
        <v>0</v>
      </c>
      <c r="G82" s="119" t="b">
        <v>1</v>
      </c>
      <c r="H82" s="120"/>
      <c r="I82" s="121" t="b">
        <v>0</v>
      </c>
      <c r="J82" s="122"/>
      <c r="M82" s="194">
        <v>0</v>
      </c>
      <c r="N82" s="194"/>
      <c r="O82" s="194"/>
      <c r="P82" s="194">
        <v>0</v>
      </c>
      <c r="S82" s="119" t="b">
        <v>1</v>
      </c>
      <c r="T82" s="120"/>
      <c r="U82" s="121" t="b">
        <v>0</v>
      </c>
      <c r="V82" s="122"/>
    </row>
    <row r="83" spans="1:34" x14ac:dyDescent="0.25">
      <c r="A83" s="195">
        <v>2</v>
      </c>
      <c r="B83" s="195">
        <f>(A82+A83)/2</f>
        <v>1.5</v>
      </c>
      <c r="C83" s="195"/>
      <c r="D83" s="195">
        <v>0</v>
      </c>
      <c r="G83" s="60" t="s">
        <v>273</v>
      </c>
      <c r="H83" s="61" t="s">
        <v>274</v>
      </c>
      <c r="I83" s="94" t="s">
        <v>273</v>
      </c>
      <c r="J83" s="60" t="s">
        <v>274</v>
      </c>
      <c r="M83" s="195">
        <v>1</v>
      </c>
      <c r="N83" s="195">
        <f>(M82+M83)/2</f>
        <v>0.5</v>
      </c>
      <c r="O83" s="195"/>
      <c r="P83" s="195">
        <v>0</v>
      </c>
      <c r="S83" s="60" t="s">
        <v>273</v>
      </c>
      <c r="T83" s="61" t="s">
        <v>274</v>
      </c>
      <c r="U83" s="94" t="s">
        <v>273</v>
      </c>
      <c r="V83" s="60" t="s">
        <v>274</v>
      </c>
    </row>
    <row r="84" spans="1:34" x14ac:dyDescent="0.25">
      <c r="A84" s="78"/>
      <c r="G84" s="62">
        <v>1</v>
      </c>
      <c r="H84" s="63">
        <v>0</v>
      </c>
      <c r="I84" s="64">
        <v>1</v>
      </c>
      <c r="J84" s="62">
        <v>0</v>
      </c>
      <c r="S84" s="62">
        <v>1</v>
      </c>
      <c r="T84" s="63">
        <v>0</v>
      </c>
      <c r="U84" s="64">
        <v>1</v>
      </c>
      <c r="V84" s="62">
        <v>0</v>
      </c>
    </row>
    <row r="85" spans="1:34" x14ac:dyDescent="0.25">
      <c r="A85" s="78"/>
      <c r="F85" s="65" t="s">
        <v>78</v>
      </c>
      <c r="G85" s="123">
        <f>G84+H84</f>
        <v>1</v>
      </c>
      <c r="H85" s="124"/>
      <c r="I85" s="125">
        <f>I84+J84</f>
        <v>1</v>
      </c>
      <c r="J85" s="126"/>
      <c r="R85" s="65" t="s">
        <v>78</v>
      </c>
      <c r="S85" s="123">
        <f>S84+T84</f>
        <v>1</v>
      </c>
      <c r="T85" s="124"/>
      <c r="U85" s="125">
        <f>U84+V84</f>
        <v>1</v>
      </c>
      <c r="V85" s="126"/>
    </row>
    <row r="86" spans="1:34" x14ac:dyDescent="0.25">
      <c r="A86" s="78"/>
      <c r="F86" s="65" t="s">
        <v>111</v>
      </c>
      <c r="G86" s="123">
        <f xml:space="preserve"> 1-(G84/G85)^2-(H84/G85)^2</f>
        <v>0</v>
      </c>
      <c r="H86" s="124"/>
      <c r="I86" s="125">
        <f xml:space="preserve"> 1-(I84/I85)^2-(J84/I85)^2</f>
        <v>0</v>
      </c>
      <c r="J86" s="126"/>
      <c r="R86" s="65" t="s">
        <v>111</v>
      </c>
      <c r="S86" s="123">
        <f xml:space="preserve"> 1-(S84/S85)^2-(T84/S85)^2</f>
        <v>0</v>
      </c>
      <c r="T86" s="124"/>
      <c r="U86" s="125">
        <f xml:space="preserve"> 1-(U84/U85)^2-(V84/U85)^2</f>
        <v>0</v>
      </c>
      <c r="V86" s="126"/>
    </row>
    <row r="87" spans="1:34" x14ac:dyDescent="0.25">
      <c r="A87" s="77"/>
      <c r="B87" s="76"/>
      <c r="C87" s="76"/>
      <c r="D87" s="76"/>
      <c r="E87" s="76"/>
      <c r="F87" s="65" t="s">
        <v>112</v>
      </c>
      <c r="G87" s="119">
        <f xml:space="preserve"> (G85/(G85+I85))*G86 + (I85/(G85+I85))*I86</f>
        <v>0</v>
      </c>
      <c r="H87" s="121"/>
      <c r="I87" s="121"/>
      <c r="J87" s="122"/>
      <c r="K87" s="76"/>
      <c r="L87" s="76"/>
      <c r="M87" s="76"/>
      <c r="N87" s="76"/>
      <c r="O87" s="76"/>
      <c r="P87" s="76"/>
      <c r="Q87" s="76"/>
      <c r="R87" s="65" t="s">
        <v>112</v>
      </c>
      <c r="S87" s="113">
        <f xml:space="preserve"> (S85/(S85+U85))*S86 + (U85/(S85+U85))*U86</f>
        <v>0</v>
      </c>
      <c r="T87" s="114"/>
      <c r="U87" s="114"/>
      <c r="V87" s="115"/>
    </row>
    <row r="88" spans="1:34" x14ac:dyDescent="0.25">
      <c r="F88" s="211"/>
      <c r="G88" s="212"/>
      <c r="H88" s="212"/>
      <c r="I88" s="212"/>
      <c r="J88" s="212"/>
      <c r="R88" s="211"/>
      <c r="S88" s="212"/>
      <c r="T88" s="212"/>
      <c r="U88" s="212"/>
      <c r="V88" s="212"/>
    </row>
    <row r="89" spans="1:34" ht="19.5" thickBot="1" x14ac:dyDescent="0.35">
      <c r="A89" s="215" t="s">
        <v>280</v>
      </c>
      <c r="B89" s="215"/>
      <c r="C89" s="215"/>
      <c r="D89" s="215"/>
    </row>
    <row r="90" spans="1:34" ht="19.5" thickTop="1" x14ac:dyDescent="0.3">
      <c r="A90" s="216"/>
      <c r="B90" s="216"/>
      <c r="C90" s="216"/>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c r="AD90" s="216"/>
      <c r="AE90" s="217" t="s">
        <v>281</v>
      </c>
      <c r="AF90" s="217"/>
      <c r="AG90" s="217"/>
      <c r="AH90" s="217"/>
    </row>
    <row r="91" spans="1:34" x14ac:dyDescent="0.2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row>
    <row r="92" spans="1:34" x14ac:dyDescent="0.25">
      <c r="A92" s="207" t="s">
        <v>282</v>
      </c>
      <c r="B92" s="208"/>
      <c r="C92" s="208"/>
      <c r="D92" s="208"/>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67"/>
    </row>
    <row r="93" spans="1:34" x14ac:dyDescent="0.25">
      <c r="A93" s="187" t="s">
        <v>206</v>
      </c>
      <c r="B93" s="188" t="s">
        <v>207</v>
      </c>
      <c r="C93" s="189" t="s">
        <v>208</v>
      </c>
      <c r="D93" s="190" t="s">
        <v>216</v>
      </c>
      <c r="AH93" s="35"/>
    </row>
    <row r="94" spans="1:34" x14ac:dyDescent="0.25">
      <c r="A94" s="194">
        <v>2</v>
      </c>
      <c r="B94" s="194">
        <v>2</v>
      </c>
      <c r="C94" s="194">
        <v>0</v>
      </c>
      <c r="D94" s="194">
        <v>0</v>
      </c>
      <c r="AH94" s="35"/>
    </row>
    <row r="95" spans="1:34" x14ac:dyDescent="0.25">
      <c r="A95" s="194">
        <v>2</v>
      </c>
      <c r="B95" s="194">
        <v>2</v>
      </c>
      <c r="C95" s="194">
        <v>1</v>
      </c>
      <c r="D95" s="194">
        <v>0</v>
      </c>
      <c r="AH95" s="35"/>
    </row>
    <row r="96" spans="1:34" x14ac:dyDescent="0.25">
      <c r="A96" s="194">
        <v>2</v>
      </c>
      <c r="B96" s="194">
        <v>0</v>
      </c>
      <c r="C96" s="194">
        <v>0</v>
      </c>
      <c r="D96" s="194">
        <v>1</v>
      </c>
      <c r="AH96" s="35"/>
    </row>
    <row r="97" spans="1:34" x14ac:dyDescent="0.25">
      <c r="A97" s="194">
        <v>2</v>
      </c>
      <c r="B97" s="194">
        <v>0</v>
      </c>
      <c r="C97" s="194">
        <v>1</v>
      </c>
      <c r="D97" s="194">
        <v>1</v>
      </c>
      <c r="AH97" s="35"/>
    </row>
    <row r="98" spans="1:34" x14ac:dyDescent="0.25">
      <c r="A98" s="194">
        <v>2</v>
      </c>
      <c r="B98" s="194">
        <v>1</v>
      </c>
      <c r="C98" s="194">
        <v>0</v>
      </c>
      <c r="D98" s="194">
        <v>0</v>
      </c>
      <c r="AH98" s="35"/>
    </row>
    <row r="99" spans="1:34" x14ac:dyDescent="0.25">
      <c r="A99" s="194">
        <v>2</v>
      </c>
      <c r="B99" s="194">
        <v>1</v>
      </c>
      <c r="C99" s="194">
        <v>1</v>
      </c>
      <c r="D99" s="194">
        <v>1</v>
      </c>
      <c r="AH99" s="35"/>
    </row>
    <row r="100" spans="1:34" x14ac:dyDescent="0.25">
      <c r="A100" s="194">
        <v>1</v>
      </c>
      <c r="B100" s="194">
        <v>2</v>
      </c>
      <c r="C100" s="194">
        <v>0</v>
      </c>
      <c r="D100" s="194">
        <v>1</v>
      </c>
      <c r="AH100" s="35"/>
    </row>
    <row r="101" spans="1:34" x14ac:dyDescent="0.25">
      <c r="A101" s="194">
        <v>1</v>
      </c>
      <c r="B101" s="194">
        <v>2</v>
      </c>
      <c r="C101" s="194">
        <v>1</v>
      </c>
      <c r="D101" s="194">
        <v>1</v>
      </c>
      <c r="AH101" s="35"/>
    </row>
    <row r="102" spans="1:34" x14ac:dyDescent="0.25">
      <c r="A102" s="194">
        <v>1</v>
      </c>
      <c r="B102" s="194">
        <v>0</v>
      </c>
      <c r="C102" s="194">
        <v>0</v>
      </c>
      <c r="D102" s="194">
        <v>1</v>
      </c>
      <c r="AH102" s="35"/>
    </row>
    <row r="103" spans="1:34" x14ac:dyDescent="0.25">
      <c r="A103" s="194">
        <v>1</v>
      </c>
      <c r="B103" s="194">
        <v>0</v>
      </c>
      <c r="C103" s="194">
        <v>1</v>
      </c>
      <c r="D103" s="194">
        <v>1</v>
      </c>
      <c r="AH103" s="35"/>
    </row>
    <row r="104" spans="1:34" x14ac:dyDescent="0.25">
      <c r="A104" s="194">
        <v>1</v>
      </c>
      <c r="B104" s="194">
        <v>1</v>
      </c>
      <c r="C104" s="194">
        <v>0</v>
      </c>
      <c r="D104" s="194">
        <v>1</v>
      </c>
      <c r="AH104" s="35"/>
    </row>
    <row r="105" spans="1:34" x14ac:dyDescent="0.25">
      <c r="A105" s="195">
        <v>1</v>
      </c>
      <c r="B105" s="195">
        <v>1</v>
      </c>
      <c r="C105" s="195">
        <v>1</v>
      </c>
      <c r="D105" s="195">
        <v>1</v>
      </c>
      <c r="AH105" s="35"/>
    </row>
    <row r="106" spans="1:34" x14ac:dyDescent="0.25">
      <c r="A106" s="78"/>
      <c r="AH106" s="35"/>
    </row>
    <row r="107" spans="1:34" x14ac:dyDescent="0.25">
      <c r="A107" s="78"/>
      <c r="AH107" s="35"/>
    </row>
    <row r="108" spans="1:34" x14ac:dyDescent="0.25">
      <c r="A108" s="187" t="s">
        <v>206</v>
      </c>
      <c r="B108" s="187" t="s">
        <v>268</v>
      </c>
      <c r="C108" s="187" t="s">
        <v>269</v>
      </c>
      <c r="D108" s="187" t="s">
        <v>216</v>
      </c>
      <c r="G108" s="116" t="s">
        <v>275</v>
      </c>
      <c r="H108" s="117"/>
      <c r="I108" s="117"/>
      <c r="J108" s="118"/>
      <c r="M108" s="188" t="s">
        <v>207</v>
      </c>
      <c r="N108" s="188" t="s">
        <v>268</v>
      </c>
      <c r="O108" s="188" t="s">
        <v>269</v>
      </c>
      <c r="P108" s="188" t="s">
        <v>216</v>
      </c>
      <c r="S108" s="201" t="s">
        <v>271</v>
      </c>
      <c r="T108" s="202"/>
      <c r="U108" s="202"/>
      <c r="V108" s="203"/>
      <c r="Y108" s="189" t="s">
        <v>208</v>
      </c>
      <c r="Z108" s="189" t="s">
        <v>268</v>
      </c>
      <c r="AA108" s="189" t="s">
        <v>269</v>
      </c>
      <c r="AB108" s="189" t="s">
        <v>216</v>
      </c>
      <c r="AE108" s="204" t="s">
        <v>278</v>
      </c>
      <c r="AF108" s="205"/>
      <c r="AG108" s="205"/>
      <c r="AH108" s="206"/>
    </row>
    <row r="109" spans="1:34" x14ac:dyDescent="0.25">
      <c r="A109" s="194">
        <v>1</v>
      </c>
      <c r="B109" s="194"/>
      <c r="C109" s="194"/>
      <c r="D109" s="194">
        <v>1</v>
      </c>
      <c r="G109" s="119" t="b">
        <v>1</v>
      </c>
      <c r="H109" s="120"/>
      <c r="I109" s="121" t="b">
        <v>0</v>
      </c>
      <c r="J109" s="122"/>
      <c r="M109" s="194">
        <v>0</v>
      </c>
      <c r="N109" s="194"/>
      <c r="O109" s="194"/>
      <c r="P109" s="194">
        <v>1</v>
      </c>
      <c r="S109" s="119" t="b">
        <v>1</v>
      </c>
      <c r="T109" s="120"/>
      <c r="U109" s="121" t="b">
        <v>0</v>
      </c>
      <c r="V109" s="122"/>
      <c r="Y109" s="194">
        <v>0</v>
      </c>
      <c r="Z109" s="194"/>
      <c r="AA109" s="194"/>
      <c r="AB109" s="194">
        <v>0</v>
      </c>
      <c r="AE109" s="119" t="b">
        <v>1</v>
      </c>
      <c r="AF109" s="120"/>
      <c r="AG109" s="121" t="b">
        <v>0</v>
      </c>
      <c r="AH109" s="122"/>
    </row>
    <row r="110" spans="1:34" x14ac:dyDescent="0.25">
      <c r="A110" s="194">
        <v>1</v>
      </c>
      <c r="B110" s="194">
        <f>(A109+A110)/2</f>
        <v>1</v>
      </c>
      <c r="C110" s="194"/>
      <c r="D110" s="194">
        <v>1</v>
      </c>
      <c r="G110" s="60" t="s">
        <v>273</v>
      </c>
      <c r="H110" s="61" t="s">
        <v>274</v>
      </c>
      <c r="I110" s="94" t="s">
        <v>273</v>
      </c>
      <c r="J110" s="60" t="s">
        <v>274</v>
      </c>
      <c r="M110" s="194">
        <v>0</v>
      </c>
      <c r="N110" s="194">
        <f>(M109+M110)/2</f>
        <v>0</v>
      </c>
      <c r="O110" s="194"/>
      <c r="P110" s="194">
        <v>1</v>
      </c>
      <c r="S110" s="60" t="s">
        <v>273</v>
      </c>
      <c r="T110" s="61" t="s">
        <v>274</v>
      </c>
      <c r="U110" s="94" t="s">
        <v>273</v>
      </c>
      <c r="V110" s="60" t="s">
        <v>274</v>
      </c>
      <c r="Y110" s="194">
        <v>0</v>
      </c>
      <c r="Z110" s="194">
        <f>(Y109+Y110)/2</f>
        <v>0</v>
      </c>
      <c r="AA110" s="194"/>
      <c r="AB110" s="194">
        <v>1</v>
      </c>
      <c r="AE110" s="60" t="s">
        <v>273</v>
      </c>
      <c r="AF110" s="61" t="s">
        <v>274</v>
      </c>
      <c r="AG110" s="94" t="s">
        <v>273</v>
      </c>
      <c r="AH110" s="60" t="s">
        <v>274</v>
      </c>
    </row>
    <row r="111" spans="1:34" x14ac:dyDescent="0.25">
      <c r="A111" s="194">
        <v>1</v>
      </c>
      <c r="B111" s="194">
        <f t="shared" ref="B111:B120" si="4">(A110+A111)/2</f>
        <v>1</v>
      </c>
      <c r="C111" s="194"/>
      <c r="D111" s="194">
        <v>1</v>
      </c>
      <c r="G111" s="62">
        <v>0</v>
      </c>
      <c r="H111" s="63">
        <v>6</v>
      </c>
      <c r="I111" s="64">
        <v>3</v>
      </c>
      <c r="J111" s="62">
        <v>3</v>
      </c>
      <c r="M111" s="194">
        <v>0</v>
      </c>
      <c r="N111" s="194">
        <f t="shared" ref="N111:N120" si="5">(M110+M111)/2</f>
        <v>0</v>
      </c>
      <c r="O111" s="194"/>
      <c r="P111" s="194">
        <v>1</v>
      </c>
      <c r="S111" s="62">
        <v>0</v>
      </c>
      <c r="T111" s="63">
        <v>4</v>
      </c>
      <c r="U111" s="64">
        <v>3</v>
      </c>
      <c r="V111" s="62">
        <v>5</v>
      </c>
      <c r="Y111" s="194">
        <v>0</v>
      </c>
      <c r="Z111" s="194">
        <f t="shared" ref="Z111:Z120" si="6">(Y110+Y111)/2</f>
        <v>0</v>
      </c>
      <c r="AA111" s="194"/>
      <c r="AB111" s="194">
        <v>0</v>
      </c>
      <c r="AE111" s="62">
        <v>2</v>
      </c>
      <c r="AF111" s="63">
        <v>4</v>
      </c>
      <c r="AG111" s="64">
        <v>1</v>
      </c>
      <c r="AH111" s="62">
        <v>5</v>
      </c>
    </row>
    <row r="112" spans="1:34" x14ac:dyDescent="0.25">
      <c r="A112" s="194">
        <v>1</v>
      </c>
      <c r="B112" s="194">
        <f t="shared" si="4"/>
        <v>1</v>
      </c>
      <c r="C112" s="194"/>
      <c r="D112" s="194">
        <v>1</v>
      </c>
      <c r="F112" s="65" t="s">
        <v>78</v>
      </c>
      <c r="G112" s="123">
        <f>G111+H111</f>
        <v>6</v>
      </c>
      <c r="H112" s="124"/>
      <c r="I112" s="125">
        <f>I111+J111</f>
        <v>6</v>
      </c>
      <c r="J112" s="126"/>
      <c r="M112" s="194">
        <v>0</v>
      </c>
      <c r="N112" s="194">
        <f t="shared" si="5"/>
        <v>0</v>
      </c>
      <c r="O112" s="194"/>
      <c r="P112" s="194">
        <v>1</v>
      </c>
      <c r="R112" s="65" t="s">
        <v>78</v>
      </c>
      <c r="S112" s="123">
        <f>S111+T111</f>
        <v>4</v>
      </c>
      <c r="T112" s="124"/>
      <c r="U112" s="125">
        <f>U111+V111</f>
        <v>8</v>
      </c>
      <c r="V112" s="126"/>
      <c r="Y112" s="194">
        <v>0</v>
      </c>
      <c r="Z112" s="194">
        <f t="shared" si="6"/>
        <v>0</v>
      </c>
      <c r="AA112" s="194"/>
      <c r="AB112" s="194">
        <v>1</v>
      </c>
      <c r="AD112" s="65" t="s">
        <v>78</v>
      </c>
      <c r="AE112" s="123">
        <f>AE111+AF111</f>
        <v>6</v>
      </c>
      <c r="AF112" s="124"/>
      <c r="AG112" s="125">
        <f>AG111+AH111</f>
        <v>6</v>
      </c>
      <c r="AH112" s="126"/>
    </row>
    <row r="113" spans="1:34" x14ac:dyDescent="0.25">
      <c r="A113" s="194">
        <v>1</v>
      </c>
      <c r="B113" s="194">
        <f t="shared" si="4"/>
        <v>1</v>
      </c>
      <c r="C113" s="194"/>
      <c r="D113" s="194">
        <v>1</v>
      </c>
      <c r="F113" s="65" t="s">
        <v>111</v>
      </c>
      <c r="G113" s="123">
        <f xml:space="preserve"> 1-(G111/G112)^2-(H111/G112)^2</f>
        <v>0</v>
      </c>
      <c r="H113" s="124"/>
      <c r="I113" s="125">
        <f xml:space="preserve"> 1-(I111/I112)^2-(J111/I112)^2</f>
        <v>0.5</v>
      </c>
      <c r="J113" s="126"/>
      <c r="M113" s="194">
        <v>1</v>
      </c>
      <c r="N113" s="194">
        <f t="shared" si="5"/>
        <v>0.5</v>
      </c>
      <c r="O113" s="194">
        <f>S114</f>
        <v>0.3125</v>
      </c>
      <c r="P113" s="194">
        <v>0</v>
      </c>
      <c r="R113" s="65" t="s">
        <v>111</v>
      </c>
      <c r="S113" s="123">
        <f xml:space="preserve"> 1-(S111/S112)^2-(T111/S112)^2</f>
        <v>0</v>
      </c>
      <c r="T113" s="124"/>
      <c r="U113" s="125">
        <f xml:space="preserve"> 1-(U111/U112)^2-(V111/U112)^2</f>
        <v>0.46875</v>
      </c>
      <c r="V113" s="126"/>
      <c r="Y113" s="194">
        <v>0</v>
      </c>
      <c r="Z113" s="194">
        <f t="shared" si="6"/>
        <v>0</v>
      </c>
      <c r="AA113" s="194"/>
      <c r="AB113" s="194">
        <v>1</v>
      </c>
      <c r="AD113" s="65" t="s">
        <v>111</v>
      </c>
      <c r="AE113" s="123">
        <f xml:space="preserve"> 1-(AE111/AE112)^2-(AF111/AE112)^2</f>
        <v>0.44444444444444442</v>
      </c>
      <c r="AF113" s="124"/>
      <c r="AG113" s="125">
        <f xml:space="preserve"> 1-(AG111/AG112)^2-(AH111/AG112)^2</f>
        <v>0.27777777777777768</v>
      </c>
      <c r="AH113" s="126"/>
    </row>
    <row r="114" spans="1:34" x14ac:dyDescent="0.25">
      <c r="A114" s="194">
        <v>1</v>
      </c>
      <c r="B114" s="194">
        <f t="shared" si="4"/>
        <v>1</v>
      </c>
      <c r="C114" s="194"/>
      <c r="D114" s="194">
        <v>1</v>
      </c>
      <c r="F114" s="65" t="s">
        <v>112</v>
      </c>
      <c r="G114" s="113">
        <f xml:space="preserve"> (G112/(G112+I112))*G113 + (I112/(G112+I112))*I113</f>
        <v>0.25</v>
      </c>
      <c r="H114" s="114"/>
      <c r="I114" s="114"/>
      <c r="J114" s="115"/>
      <c r="M114" s="194">
        <v>1</v>
      </c>
      <c r="N114" s="194">
        <f t="shared" si="5"/>
        <v>1</v>
      </c>
      <c r="O114" s="194"/>
      <c r="P114" s="194">
        <v>1</v>
      </c>
      <c r="R114" s="65" t="s">
        <v>112</v>
      </c>
      <c r="S114" s="119">
        <f xml:space="preserve"> (S112/(S112+U112))*S113 + (U112/(S112+U112))*U113</f>
        <v>0.3125</v>
      </c>
      <c r="T114" s="121"/>
      <c r="U114" s="121"/>
      <c r="V114" s="122"/>
      <c r="Y114" s="194">
        <v>0</v>
      </c>
      <c r="Z114" s="194">
        <f t="shared" si="6"/>
        <v>0</v>
      </c>
      <c r="AA114" s="194"/>
      <c r="AB114" s="194">
        <v>1</v>
      </c>
      <c r="AD114" s="65" t="s">
        <v>112</v>
      </c>
      <c r="AE114" s="119">
        <f xml:space="preserve"> (AE112/(AE112+AG112))*AE113 + (AG112/(AE112+AG112))*AG113</f>
        <v>0.36111111111111105</v>
      </c>
      <c r="AF114" s="121"/>
      <c r="AG114" s="121"/>
      <c r="AH114" s="122"/>
    </row>
    <row r="115" spans="1:34" x14ac:dyDescent="0.25">
      <c r="A115" s="194">
        <v>2</v>
      </c>
      <c r="B115" s="194">
        <f t="shared" si="4"/>
        <v>1.5</v>
      </c>
      <c r="C115" s="194">
        <f>G114</f>
        <v>0.25</v>
      </c>
      <c r="D115" s="194">
        <v>0</v>
      </c>
      <c r="M115" s="194">
        <v>1</v>
      </c>
      <c r="N115" s="194">
        <f t="shared" si="5"/>
        <v>1</v>
      </c>
      <c r="O115" s="194"/>
      <c r="P115" s="194">
        <v>1</v>
      </c>
      <c r="Y115" s="194">
        <v>1</v>
      </c>
      <c r="Z115" s="194">
        <f t="shared" si="6"/>
        <v>0.5</v>
      </c>
      <c r="AA115" s="194"/>
      <c r="AB115" s="194">
        <v>0</v>
      </c>
      <c r="AH115" s="35"/>
    </row>
    <row r="116" spans="1:34" x14ac:dyDescent="0.25">
      <c r="A116" s="194">
        <v>2</v>
      </c>
      <c r="B116" s="194">
        <f t="shared" si="4"/>
        <v>2</v>
      </c>
      <c r="C116" s="194"/>
      <c r="D116" s="194">
        <v>0</v>
      </c>
      <c r="M116" s="194">
        <v>1</v>
      </c>
      <c r="N116" s="194">
        <f t="shared" si="5"/>
        <v>1</v>
      </c>
      <c r="O116" s="194"/>
      <c r="P116" s="194">
        <v>1</v>
      </c>
      <c r="S116" s="201" t="s">
        <v>276</v>
      </c>
      <c r="T116" s="202"/>
      <c r="U116" s="202"/>
      <c r="V116" s="203"/>
      <c r="Y116" s="194">
        <v>1</v>
      </c>
      <c r="Z116" s="194">
        <f t="shared" si="6"/>
        <v>1</v>
      </c>
      <c r="AA116" s="194"/>
      <c r="AB116" s="194">
        <v>1</v>
      </c>
      <c r="AH116" s="35"/>
    </row>
    <row r="117" spans="1:34" x14ac:dyDescent="0.25">
      <c r="A117" s="194">
        <v>2</v>
      </c>
      <c r="B117" s="194">
        <f t="shared" si="4"/>
        <v>2</v>
      </c>
      <c r="C117" s="194"/>
      <c r="D117" s="194">
        <v>1</v>
      </c>
      <c r="M117" s="194">
        <v>2</v>
      </c>
      <c r="N117" s="194">
        <f t="shared" si="5"/>
        <v>1.5</v>
      </c>
      <c r="O117" s="194">
        <f>S122</f>
        <v>0.3125</v>
      </c>
      <c r="P117" s="194">
        <v>0</v>
      </c>
      <c r="S117" s="119" t="b">
        <v>1</v>
      </c>
      <c r="T117" s="120"/>
      <c r="U117" s="121" t="b">
        <v>0</v>
      </c>
      <c r="V117" s="122"/>
      <c r="Y117" s="194">
        <v>1</v>
      </c>
      <c r="Z117" s="194">
        <f t="shared" si="6"/>
        <v>1</v>
      </c>
      <c r="AA117" s="194"/>
      <c r="AB117" s="194">
        <v>1</v>
      </c>
      <c r="AH117" s="35"/>
    </row>
    <row r="118" spans="1:34" x14ac:dyDescent="0.25">
      <c r="A118" s="194">
        <v>2</v>
      </c>
      <c r="B118" s="194">
        <f t="shared" si="4"/>
        <v>2</v>
      </c>
      <c r="C118" s="194"/>
      <c r="D118" s="194">
        <v>1</v>
      </c>
      <c r="M118" s="194">
        <v>2</v>
      </c>
      <c r="N118" s="194">
        <f t="shared" si="5"/>
        <v>2</v>
      </c>
      <c r="O118" s="194"/>
      <c r="P118" s="194">
        <v>0</v>
      </c>
      <c r="S118" s="60" t="s">
        <v>273</v>
      </c>
      <c r="T118" s="61" t="s">
        <v>274</v>
      </c>
      <c r="U118" s="94" t="s">
        <v>273</v>
      </c>
      <c r="V118" s="60" t="s">
        <v>274</v>
      </c>
      <c r="Y118" s="194">
        <v>1</v>
      </c>
      <c r="Z118" s="194">
        <f t="shared" si="6"/>
        <v>1</v>
      </c>
      <c r="AA118" s="194"/>
      <c r="AB118" s="194">
        <v>1</v>
      </c>
      <c r="AH118" s="35"/>
    </row>
    <row r="119" spans="1:34" x14ac:dyDescent="0.25">
      <c r="A119" s="194">
        <v>2</v>
      </c>
      <c r="B119" s="194">
        <f t="shared" si="4"/>
        <v>2</v>
      </c>
      <c r="C119" s="194"/>
      <c r="D119" s="194">
        <v>0</v>
      </c>
      <c r="M119" s="194">
        <v>2</v>
      </c>
      <c r="N119" s="194">
        <f t="shared" si="5"/>
        <v>2</v>
      </c>
      <c r="O119" s="194"/>
      <c r="P119" s="194">
        <v>1</v>
      </c>
      <c r="S119" s="62">
        <v>1</v>
      </c>
      <c r="T119" s="63">
        <v>7</v>
      </c>
      <c r="U119" s="64">
        <v>2</v>
      </c>
      <c r="V119" s="62">
        <v>2</v>
      </c>
      <c r="Y119" s="194">
        <v>1</v>
      </c>
      <c r="Z119" s="194">
        <f t="shared" si="6"/>
        <v>1</v>
      </c>
      <c r="AA119" s="194"/>
      <c r="AB119" s="194">
        <v>1</v>
      </c>
      <c r="AH119" s="35"/>
    </row>
    <row r="120" spans="1:34" x14ac:dyDescent="0.25">
      <c r="A120" s="195">
        <v>2</v>
      </c>
      <c r="B120" s="195">
        <f t="shared" si="4"/>
        <v>2</v>
      </c>
      <c r="C120" s="195"/>
      <c r="D120" s="195">
        <v>1</v>
      </c>
      <c r="M120" s="195">
        <v>2</v>
      </c>
      <c r="N120" s="195">
        <f t="shared" si="5"/>
        <v>2</v>
      </c>
      <c r="O120" s="195"/>
      <c r="P120" s="195">
        <v>1</v>
      </c>
      <c r="R120" s="65" t="s">
        <v>78</v>
      </c>
      <c r="S120" s="123">
        <f>S119+T119</f>
        <v>8</v>
      </c>
      <c r="T120" s="124"/>
      <c r="U120" s="125">
        <f>U119+V119</f>
        <v>4</v>
      </c>
      <c r="V120" s="126"/>
      <c r="Y120" s="195">
        <v>1</v>
      </c>
      <c r="Z120" s="195">
        <f t="shared" si="6"/>
        <v>1</v>
      </c>
      <c r="AA120" s="195"/>
      <c r="AB120" s="195">
        <v>1</v>
      </c>
      <c r="AH120" s="35"/>
    </row>
    <row r="121" spans="1:34" x14ac:dyDescent="0.25">
      <c r="A121" s="78"/>
      <c r="R121" s="65" t="s">
        <v>111</v>
      </c>
      <c r="S121" s="123">
        <f xml:space="preserve"> 1-(S119/S120)^2-(T119/S120)^2</f>
        <v>0.21875</v>
      </c>
      <c r="T121" s="124"/>
      <c r="U121" s="125">
        <f xml:space="preserve"> 1-(U119/U120)^2-(V119/U120)^2</f>
        <v>0.5</v>
      </c>
      <c r="V121" s="126"/>
      <c r="AH121" s="35"/>
    </row>
    <row r="122" spans="1:34" x14ac:dyDescent="0.25">
      <c r="A122" s="77"/>
      <c r="B122" s="76"/>
      <c r="C122" s="76"/>
      <c r="D122" s="76"/>
      <c r="E122" s="76"/>
      <c r="F122" s="76"/>
      <c r="G122" s="76"/>
      <c r="H122" s="76"/>
      <c r="I122" s="76"/>
      <c r="J122" s="76"/>
      <c r="K122" s="76"/>
      <c r="L122" s="76"/>
      <c r="M122" s="76"/>
      <c r="N122" s="76"/>
      <c r="O122" s="76"/>
      <c r="P122" s="76"/>
      <c r="Q122" s="76"/>
      <c r="R122" s="65" t="s">
        <v>112</v>
      </c>
      <c r="S122" s="119">
        <f xml:space="preserve"> (S120/(S120+U120))*S121 + (U120/(S120+U120))*U121</f>
        <v>0.3125</v>
      </c>
      <c r="T122" s="121"/>
      <c r="U122" s="121"/>
      <c r="V122" s="122"/>
      <c r="W122" s="76"/>
      <c r="X122" s="76"/>
      <c r="Y122" s="76"/>
      <c r="Z122" s="76"/>
      <c r="AA122" s="76"/>
      <c r="AB122" s="76"/>
      <c r="AC122" s="76"/>
      <c r="AD122" s="76"/>
      <c r="AE122" s="76"/>
      <c r="AF122" s="76"/>
      <c r="AG122" s="76"/>
      <c r="AH122" s="36"/>
    </row>
    <row r="123" spans="1:34" x14ac:dyDescent="0.25">
      <c r="R123" s="211"/>
      <c r="S123" s="212"/>
      <c r="T123" s="212"/>
      <c r="U123" s="212"/>
      <c r="V123" s="212"/>
    </row>
    <row r="124" spans="1:34" x14ac:dyDescent="0.25">
      <c r="R124" s="211"/>
      <c r="S124" s="212"/>
      <c r="T124" s="212"/>
      <c r="U124" s="212"/>
      <c r="V124" s="212"/>
    </row>
    <row r="125" spans="1:34" x14ac:dyDescent="0.25">
      <c r="A125" s="207" t="s">
        <v>283</v>
      </c>
      <c r="B125" s="208"/>
      <c r="C125" s="208"/>
      <c r="D125" s="208"/>
      <c r="E125" s="79"/>
      <c r="F125" s="79"/>
      <c r="G125" s="79"/>
      <c r="H125" s="79"/>
      <c r="I125" s="79"/>
      <c r="J125" s="79"/>
      <c r="K125" s="79"/>
      <c r="L125" s="79"/>
      <c r="M125" s="79"/>
      <c r="N125" s="79"/>
      <c r="O125" s="79"/>
      <c r="P125" s="79"/>
      <c r="Q125" s="79"/>
      <c r="R125" s="79"/>
      <c r="S125" s="79"/>
      <c r="T125" s="79"/>
      <c r="U125" s="79"/>
      <c r="V125" s="67"/>
    </row>
    <row r="126" spans="1:34" x14ac:dyDescent="0.25">
      <c r="A126" s="187" t="s">
        <v>206</v>
      </c>
      <c r="B126" s="188" t="s">
        <v>207</v>
      </c>
      <c r="C126" s="189" t="s">
        <v>208</v>
      </c>
      <c r="D126" s="190" t="s">
        <v>216</v>
      </c>
      <c r="V126" s="35"/>
    </row>
    <row r="127" spans="1:34" x14ac:dyDescent="0.25">
      <c r="A127" s="209">
        <v>2</v>
      </c>
      <c r="B127" s="194">
        <v>2</v>
      </c>
      <c r="C127" s="194">
        <v>0</v>
      </c>
      <c r="D127" s="194">
        <v>0</v>
      </c>
      <c r="V127" s="35"/>
    </row>
    <row r="128" spans="1:34" x14ac:dyDescent="0.25">
      <c r="A128" s="209">
        <v>2</v>
      </c>
      <c r="B128" s="194">
        <v>2</v>
      </c>
      <c r="C128" s="194">
        <v>1</v>
      </c>
      <c r="D128" s="194">
        <v>0</v>
      </c>
      <c r="V128" s="35"/>
    </row>
    <row r="129" spans="1:22" x14ac:dyDescent="0.25">
      <c r="A129" s="209">
        <v>2</v>
      </c>
      <c r="B129" s="194">
        <v>0</v>
      </c>
      <c r="C129" s="194">
        <v>0</v>
      </c>
      <c r="D129" s="194">
        <v>1</v>
      </c>
      <c r="V129" s="35"/>
    </row>
    <row r="130" spans="1:22" x14ac:dyDescent="0.25">
      <c r="A130" s="209">
        <v>2</v>
      </c>
      <c r="B130" s="194">
        <v>0</v>
      </c>
      <c r="C130" s="194">
        <v>1</v>
      </c>
      <c r="D130" s="194">
        <v>1</v>
      </c>
      <c r="V130" s="35"/>
    </row>
    <row r="131" spans="1:22" x14ac:dyDescent="0.25">
      <c r="A131" s="209">
        <v>2</v>
      </c>
      <c r="B131" s="194">
        <v>1</v>
      </c>
      <c r="C131" s="194">
        <v>0</v>
      </c>
      <c r="D131" s="194">
        <v>0</v>
      </c>
      <c r="V131" s="35"/>
    </row>
    <row r="132" spans="1:22" x14ac:dyDescent="0.25">
      <c r="A132" s="210">
        <v>2</v>
      </c>
      <c r="B132" s="195">
        <v>1</v>
      </c>
      <c r="C132" s="195">
        <v>1</v>
      </c>
      <c r="D132" s="195">
        <v>1</v>
      </c>
      <c r="V132" s="35"/>
    </row>
    <row r="133" spans="1:22" x14ac:dyDescent="0.25">
      <c r="A133" s="78"/>
      <c r="V133" s="35"/>
    </row>
    <row r="134" spans="1:22" x14ac:dyDescent="0.25">
      <c r="A134" s="78"/>
      <c r="V134" s="35"/>
    </row>
    <row r="135" spans="1:22" x14ac:dyDescent="0.25">
      <c r="A135" s="188" t="s">
        <v>207</v>
      </c>
      <c r="B135" s="188" t="s">
        <v>268</v>
      </c>
      <c r="C135" s="188" t="s">
        <v>269</v>
      </c>
      <c r="D135" s="188" t="s">
        <v>216</v>
      </c>
      <c r="G135" s="201" t="s">
        <v>271</v>
      </c>
      <c r="H135" s="202"/>
      <c r="I135" s="202"/>
      <c r="J135" s="203"/>
      <c r="M135" s="189" t="s">
        <v>208</v>
      </c>
      <c r="N135" s="189" t="s">
        <v>268</v>
      </c>
      <c r="O135" s="189" t="s">
        <v>269</v>
      </c>
      <c r="P135" s="189" t="s">
        <v>216</v>
      </c>
      <c r="S135" s="204" t="s">
        <v>278</v>
      </c>
      <c r="T135" s="205"/>
      <c r="U135" s="205"/>
      <c r="V135" s="206"/>
    </row>
    <row r="136" spans="1:22" x14ac:dyDescent="0.25">
      <c r="A136" s="194">
        <v>0</v>
      </c>
      <c r="B136" s="194"/>
      <c r="C136" s="194"/>
      <c r="D136" s="194">
        <v>1</v>
      </c>
      <c r="G136" s="119" t="b">
        <v>1</v>
      </c>
      <c r="H136" s="120"/>
      <c r="I136" s="121" t="b">
        <v>0</v>
      </c>
      <c r="J136" s="122"/>
      <c r="M136" s="194">
        <v>0</v>
      </c>
      <c r="N136" s="194"/>
      <c r="O136" s="194"/>
      <c r="P136" s="194">
        <v>0</v>
      </c>
      <c r="S136" s="119" t="b">
        <v>1</v>
      </c>
      <c r="T136" s="120"/>
      <c r="U136" s="121" t="b">
        <v>0</v>
      </c>
      <c r="V136" s="122"/>
    </row>
    <row r="137" spans="1:22" x14ac:dyDescent="0.25">
      <c r="A137" s="194">
        <v>0</v>
      </c>
      <c r="B137" s="194">
        <f>(A136+A137)/2</f>
        <v>0</v>
      </c>
      <c r="C137" s="194"/>
      <c r="D137" s="194">
        <v>1</v>
      </c>
      <c r="G137" s="60" t="s">
        <v>273</v>
      </c>
      <c r="H137" s="61" t="s">
        <v>274</v>
      </c>
      <c r="I137" s="94" t="s">
        <v>273</v>
      </c>
      <c r="J137" s="60" t="s">
        <v>274</v>
      </c>
      <c r="M137" s="194">
        <v>0</v>
      </c>
      <c r="N137" s="194">
        <f>(M136+M137)/2</f>
        <v>0</v>
      </c>
      <c r="O137" s="194"/>
      <c r="P137" s="194">
        <v>1</v>
      </c>
      <c r="S137" s="60" t="s">
        <v>273</v>
      </c>
      <c r="T137" s="61" t="s">
        <v>274</v>
      </c>
      <c r="U137" s="94" t="s">
        <v>273</v>
      </c>
      <c r="V137" s="60" t="s">
        <v>274</v>
      </c>
    </row>
    <row r="138" spans="1:22" x14ac:dyDescent="0.25">
      <c r="A138" s="194">
        <v>1</v>
      </c>
      <c r="B138" s="194">
        <f t="shared" ref="B138:B141" si="7">(A137+A138)/2</f>
        <v>0.5</v>
      </c>
      <c r="C138" s="194">
        <f>G141</f>
        <v>0.25</v>
      </c>
      <c r="D138" s="194">
        <v>0</v>
      </c>
      <c r="G138" s="62">
        <v>0</v>
      </c>
      <c r="H138" s="63">
        <v>2</v>
      </c>
      <c r="I138" s="64">
        <v>3</v>
      </c>
      <c r="J138" s="62">
        <v>1</v>
      </c>
      <c r="M138" s="194">
        <v>0</v>
      </c>
      <c r="N138" s="194">
        <f>(M137+M138)/2</f>
        <v>0</v>
      </c>
      <c r="O138" s="194"/>
      <c r="P138" s="194">
        <v>0</v>
      </c>
      <c r="S138" s="62">
        <v>2</v>
      </c>
      <c r="T138" s="63">
        <v>1</v>
      </c>
      <c r="U138" s="64">
        <v>1</v>
      </c>
      <c r="V138" s="62">
        <v>2</v>
      </c>
    </row>
    <row r="139" spans="1:22" x14ac:dyDescent="0.25">
      <c r="A139" s="194">
        <v>1</v>
      </c>
      <c r="B139" s="194">
        <f t="shared" si="7"/>
        <v>1</v>
      </c>
      <c r="C139" s="194"/>
      <c r="D139" s="194">
        <v>1</v>
      </c>
      <c r="F139" s="65" t="s">
        <v>78</v>
      </c>
      <c r="G139" s="123">
        <f>G138+H138</f>
        <v>2</v>
      </c>
      <c r="H139" s="124"/>
      <c r="I139" s="125">
        <f>I138+J138</f>
        <v>4</v>
      </c>
      <c r="J139" s="126"/>
      <c r="M139" s="194">
        <v>1</v>
      </c>
      <c r="N139" s="194">
        <f>(M138+M139)/2</f>
        <v>0.5</v>
      </c>
      <c r="O139" s="194">
        <f>S141</f>
        <v>0.44444444444444442</v>
      </c>
      <c r="P139" s="194">
        <v>0</v>
      </c>
      <c r="R139" s="65" t="s">
        <v>78</v>
      </c>
      <c r="S139" s="123">
        <f>S138+T138</f>
        <v>3</v>
      </c>
      <c r="T139" s="124"/>
      <c r="U139" s="125">
        <f>U138+V138</f>
        <v>3</v>
      </c>
      <c r="V139" s="126"/>
    </row>
    <row r="140" spans="1:22" x14ac:dyDescent="0.25">
      <c r="A140" s="194">
        <v>2</v>
      </c>
      <c r="B140" s="194">
        <f t="shared" si="7"/>
        <v>1.5</v>
      </c>
      <c r="C140" s="194">
        <f>G149</f>
        <v>0.25</v>
      </c>
      <c r="D140" s="194">
        <v>0</v>
      </c>
      <c r="F140" s="65" t="s">
        <v>111</v>
      </c>
      <c r="G140" s="123">
        <f xml:space="preserve"> 1-(G138/G139)^2-(H138/G139)^2</f>
        <v>0</v>
      </c>
      <c r="H140" s="124"/>
      <c r="I140" s="125">
        <f xml:space="preserve"> 1-(I138/I139)^2-(J138/I139)^2</f>
        <v>0.375</v>
      </c>
      <c r="J140" s="126"/>
      <c r="M140" s="194">
        <v>1</v>
      </c>
      <c r="N140" s="194">
        <f>(M139+M140)/2</f>
        <v>1</v>
      </c>
      <c r="O140" s="194"/>
      <c r="P140" s="194">
        <v>1</v>
      </c>
      <c r="R140" s="65" t="s">
        <v>111</v>
      </c>
      <c r="S140" s="123">
        <f xml:space="preserve"> 1-(S138/S139)^2-(T138/S139)^2</f>
        <v>0.44444444444444448</v>
      </c>
      <c r="T140" s="124"/>
      <c r="U140" s="125">
        <f xml:space="preserve"> 1-(U138/U139)^2-(V138/U139)^2</f>
        <v>0.44444444444444442</v>
      </c>
      <c r="V140" s="126"/>
    </row>
    <row r="141" spans="1:22" x14ac:dyDescent="0.25">
      <c r="A141" s="195">
        <v>2</v>
      </c>
      <c r="B141" s="195">
        <f t="shared" si="7"/>
        <v>2</v>
      </c>
      <c r="C141" s="195"/>
      <c r="D141" s="195">
        <v>0</v>
      </c>
      <c r="F141" s="65" t="s">
        <v>112</v>
      </c>
      <c r="G141" s="113">
        <f xml:space="preserve"> (G139/(G139+I139))*G140 + (I139/(G139+I139))*I140</f>
        <v>0.25</v>
      </c>
      <c r="H141" s="114"/>
      <c r="I141" s="114"/>
      <c r="J141" s="115"/>
      <c r="M141" s="195">
        <v>1</v>
      </c>
      <c r="N141" s="195">
        <f>(M140+M141)/2</f>
        <v>1</v>
      </c>
      <c r="O141" s="195"/>
      <c r="P141" s="195">
        <v>1</v>
      </c>
      <c r="R141" s="65" t="s">
        <v>112</v>
      </c>
      <c r="S141" s="119">
        <f xml:space="preserve"> (S139/(S139+U139))*S140 + (U139/(S139+U139))*U140</f>
        <v>0.44444444444444442</v>
      </c>
      <c r="T141" s="121"/>
      <c r="U141" s="121"/>
      <c r="V141" s="122"/>
    </row>
    <row r="142" spans="1:22" x14ac:dyDescent="0.25">
      <c r="A142" s="78"/>
      <c r="V142" s="35"/>
    </row>
    <row r="143" spans="1:22" x14ac:dyDescent="0.25">
      <c r="A143" s="78"/>
      <c r="G143" s="201" t="s">
        <v>276</v>
      </c>
      <c r="H143" s="202"/>
      <c r="I143" s="202"/>
      <c r="J143" s="203"/>
      <c r="V143" s="35"/>
    </row>
    <row r="144" spans="1:22" x14ac:dyDescent="0.25">
      <c r="A144" s="78"/>
      <c r="G144" s="119" t="b">
        <v>1</v>
      </c>
      <c r="H144" s="120"/>
      <c r="I144" s="121" t="b">
        <v>0</v>
      </c>
      <c r="J144" s="122"/>
      <c r="V144" s="35"/>
    </row>
    <row r="145" spans="1:22" x14ac:dyDescent="0.25">
      <c r="A145" s="78"/>
      <c r="G145" s="60" t="s">
        <v>273</v>
      </c>
      <c r="H145" s="61" t="s">
        <v>274</v>
      </c>
      <c r="I145" s="94" t="s">
        <v>273</v>
      </c>
      <c r="J145" s="60" t="s">
        <v>274</v>
      </c>
      <c r="V145" s="35"/>
    </row>
    <row r="146" spans="1:22" x14ac:dyDescent="0.25">
      <c r="A146" s="78"/>
      <c r="G146" s="62">
        <v>1</v>
      </c>
      <c r="H146" s="63">
        <v>3</v>
      </c>
      <c r="I146" s="64">
        <v>2</v>
      </c>
      <c r="J146" s="62">
        <v>0</v>
      </c>
      <c r="V146" s="35"/>
    </row>
    <row r="147" spans="1:22" x14ac:dyDescent="0.25">
      <c r="A147" s="78"/>
      <c r="F147" s="65" t="s">
        <v>78</v>
      </c>
      <c r="G147" s="123">
        <f>G146+H146</f>
        <v>4</v>
      </c>
      <c r="H147" s="124"/>
      <c r="I147" s="125">
        <f>I146+J146</f>
        <v>2</v>
      </c>
      <c r="J147" s="126"/>
      <c r="V147" s="35"/>
    </row>
    <row r="148" spans="1:22" x14ac:dyDescent="0.25">
      <c r="A148" s="78"/>
      <c r="F148" s="65" t="s">
        <v>111</v>
      </c>
      <c r="G148" s="123">
        <f xml:space="preserve"> 1-(G146/G147)^2-(H146/G147)^2</f>
        <v>0.375</v>
      </c>
      <c r="H148" s="124"/>
      <c r="I148" s="125">
        <f xml:space="preserve"> 1-(I146/I147)^2-(J146/I147)^2</f>
        <v>0</v>
      </c>
      <c r="J148" s="126"/>
      <c r="V148" s="35"/>
    </row>
    <row r="149" spans="1:22" x14ac:dyDescent="0.25">
      <c r="A149" s="77"/>
      <c r="B149" s="76"/>
      <c r="C149" s="76"/>
      <c r="D149" s="76"/>
      <c r="E149" s="76"/>
      <c r="F149" s="65" t="s">
        <v>112</v>
      </c>
      <c r="G149" s="119">
        <f xml:space="preserve"> (G147/(G147+I147))*G148 + (I147/(G147+I147))*I148</f>
        <v>0.25</v>
      </c>
      <c r="H149" s="121"/>
      <c r="I149" s="121"/>
      <c r="J149" s="122"/>
      <c r="K149" s="76"/>
      <c r="L149" s="76"/>
      <c r="M149" s="76"/>
      <c r="N149" s="76"/>
      <c r="O149" s="76"/>
      <c r="P149" s="76"/>
      <c r="Q149" s="76"/>
      <c r="R149" s="76"/>
      <c r="S149" s="76"/>
      <c r="T149" s="76"/>
      <c r="U149" s="76"/>
      <c r="V149" s="36"/>
    </row>
    <row r="152" spans="1:22" x14ac:dyDescent="0.25">
      <c r="A152" s="207" t="s">
        <v>284</v>
      </c>
      <c r="B152" s="208"/>
      <c r="C152" s="208"/>
      <c r="D152" s="208"/>
      <c r="E152" s="79"/>
      <c r="F152" s="79"/>
      <c r="G152" s="79"/>
      <c r="H152" s="79"/>
      <c r="I152" s="79"/>
      <c r="J152" s="79"/>
      <c r="K152" s="79"/>
      <c r="L152" s="79"/>
      <c r="M152" s="79"/>
      <c r="N152" s="79"/>
      <c r="O152" s="79"/>
      <c r="P152" s="79"/>
      <c r="Q152" s="79"/>
      <c r="R152" s="79"/>
      <c r="S152" s="79"/>
      <c r="T152" s="79"/>
      <c r="U152" s="79"/>
      <c r="V152" s="67"/>
    </row>
    <row r="153" spans="1:22" x14ac:dyDescent="0.25">
      <c r="A153" s="187" t="s">
        <v>206</v>
      </c>
      <c r="B153" s="188" t="s">
        <v>207</v>
      </c>
      <c r="C153" s="189" t="s">
        <v>208</v>
      </c>
      <c r="D153" s="190" t="s">
        <v>216</v>
      </c>
      <c r="V153" s="35"/>
    </row>
    <row r="154" spans="1:22" x14ac:dyDescent="0.25">
      <c r="A154" s="209">
        <v>2</v>
      </c>
      <c r="B154" s="194">
        <v>2</v>
      </c>
      <c r="C154" s="194">
        <v>0</v>
      </c>
      <c r="D154" s="194">
        <v>0</v>
      </c>
      <c r="V154" s="35"/>
    </row>
    <row r="155" spans="1:22" x14ac:dyDescent="0.25">
      <c r="A155" s="209">
        <v>2</v>
      </c>
      <c r="B155" s="194">
        <v>2</v>
      </c>
      <c r="C155" s="194">
        <v>1</v>
      </c>
      <c r="D155" s="194">
        <v>0</v>
      </c>
      <c r="V155" s="35"/>
    </row>
    <row r="156" spans="1:22" x14ac:dyDescent="0.25">
      <c r="A156" s="209">
        <v>2</v>
      </c>
      <c r="B156" s="194">
        <v>1</v>
      </c>
      <c r="C156" s="194">
        <v>0</v>
      </c>
      <c r="D156" s="194">
        <v>0</v>
      </c>
      <c r="V156" s="35"/>
    </row>
    <row r="157" spans="1:22" x14ac:dyDescent="0.25">
      <c r="A157" s="210">
        <v>2</v>
      </c>
      <c r="B157" s="195">
        <v>1</v>
      </c>
      <c r="C157" s="195">
        <v>1</v>
      </c>
      <c r="D157" s="195">
        <v>1</v>
      </c>
      <c r="V157" s="35"/>
    </row>
    <row r="158" spans="1:22" x14ac:dyDescent="0.25">
      <c r="A158" s="78"/>
      <c r="V158" s="35"/>
    </row>
    <row r="159" spans="1:22" x14ac:dyDescent="0.25">
      <c r="A159" s="78"/>
      <c r="V159" s="35"/>
    </row>
    <row r="160" spans="1:22" x14ac:dyDescent="0.25">
      <c r="A160" s="188" t="s">
        <v>207</v>
      </c>
      <c r="B160" s="188" t="s">
        <v>268</v>
      </c>
      <c r="C160" s="188" t="s">
        <v>269</v>
      </c>
      <c r="D160" s="188" t="s">
        <v>216</v>
      </c>
      <c r="G160" s="201" t="s">
        <v>276</v>
      </c>
      <c r="H160" s="202"/>
      <c r="I160" s="202"/>
      <c r="J160" s="203"/>
      <c r="M160" s="189" t="s">
        <v>208</v>
      </c>
      <c r="N160" s="189" t="s">
        <v>268</v>
      </c>
      <c r="O160" s="189" t="s">
        <v>269</v>
      </c>
      <c r="P160" s="189" t="s">
        <v>216</v>
      </c>
      <c r="S160" s="204" t="s">
        <v>278</v>
      </c>
      <c r="T160" s="205"/>
      <c r="U160" s="205"/>
      <c r="V160" s="206"/>
    </row>
    <row r="161" spans="1:22" x14ac:dyDescent="0.25">
      <c r="A161" s="194">
        <v>1</v>
      </c>
      <c r="B161" s="194"/>
      <c r="C161" s="194"/>
      <c r="D161" s="194">
        <v>0</v>
      </c>
      <c r="G161" s="119" t="b">
        <v>1</v>
      </c>
      <c r="H161" s="120"/>
      <c r="I161" s="121" t="b">
        <v>0</v>
      </c>
      <c r="J161" s="122"/>
      <c r="M161" s="194">
        <v>0</v>
      </c>
      <c r="N161" s="194"/>
      <c r="O161" s="194"/>
      <c r="P161" s="194">
        <v>0</v>
      </c>
      <c r="S161" s="119" t="b">
        <v>1</v>
      </c>
      <c r="T161" s="120"/>
      <c r="U161" s="121" t="b">
        <v>0</v>
      </c>
      <c r="V161" s="122"/>
    </row>
    <row r="162" spans="1:22" x14ac:dyDescent="0.25">
      <c r="A162" s="194">
        <v>1</v>
      </c>
      <c r="B162" s="194">
        <f>(A161+A162)/2</f>
        <v>1</v>
      </c>
      <c r="C162" s="194"/>
      <c r="D162" s="194">
        <v>1</v>
      </c>
      <c r="G162" s="60" t="s">
        <v>273</v>
      </c>
      <c r="H162" s="61" t="s">
        <v>274</v>
      </c>
      <c r="I162" s="94" t="s">
        <v>273</v>
      </c>
      <c r="J162" s="60" t="s">
        <v>274</v>
      </c>
      <c r="M162" s="194">
        <v>0</v>
      </c>
      <c r="N162" s="194">
        <f>(M161+M162)/2</f>
        <v>0</v>
      </c>
      <c r="O162" s="194"/>
      <c r="P162" s="194">
        <v>0</v>
      </c>
      <c r="S162" s="60" t="s">
        <v>273</v>
      </c>
      <c r="T162" s="61" t="s">
        <v>274</v>
      </c>
      <c r="U162" s="94" t="s">
        <v>273</v>
      </c>
      <c r="V162" s="60" t="s">
        <v>274</v>
      </c>
    </row>
    <row r="163" spans="1:22" x14ac:dyDescent="0.25">
      <c r="A163" s="194">
        <v>2</v>
      </c>
      <c r="B163" s="194">
        <f t="shared" ref="B163:B164" si="8">(A162+A163)/2</f>
        <v>1.5</v>
      </c>
      <c r="C163" s="194">
        <f>G166</f>
        <v>0.25</v>
      </c>
      <c r="D163" s="194">
        <v>0</v>
      </c>
      <c r="G163" s="62">
        <v>1</v>
      </c>
      <c r="H163" s="63">
        <v>1</v>
      </c>
      <c r="I163" s="64">
        <v>2</v>
      </c>
      <c r="J163" s="62">
        <v>0</v>
      </c>
      <c r="M163" s="194">
        <v>1</v>
      </c>
      <c r="N163" s="194">
        <f>(M162+M163)/2</f>
        <v>0.5</v>
      </c>
      <c r="O163" s="194">
        <f>S166</f>
        <v>0.25</v>
      </c>
      <c r="P163" s="194">
        <v>0</v>
      </c>
      <c r="S163" s="62">
        <v>2</v>
      </c>
      <c r="T163" s="63">
        <v>0</v>
      </c>
      <c r="U163" s="64">
        <v>1</v>
      </c>
      <c r="V163" s="62">
        <v>1</v>
      </c>
    </row>
    <row r="164" spans="1:22" x14ac:dyDescent="0.25">
      <c r="A164" s="195">
        <v>2</v>
      </c>
      <c r="B164" s="195">
        <f t="shared" si="8"/>
        <v>2</v>
      </c>
      <c r="C164" s="195"/>
      <c r="D164" s="195">
        <v>0</v>
      </c>
      <c r="F164" s="65" t="s">
        <v>78</v>
      </c>
      <c r="G164" s="123">
        <f>G163+H163</f>
        <v>2</v>
      </c>
      <c r="H164" s="124"/>
      <c r="I164" s="125">
        <f>I163+J163</f>
        <v>2</v>
      </c>
      <c r="J164" s="126"/>
      <c r="M164" s="195">
        <v>1</v>
      </c>
      <c r="N164" s="195">
        <f>(M163+M164)/2</f>
        <v>1</v>
      </c>
      <c r="O164" s="195"/>
      <c r="P164" s="195">
        <v>1</v>
      </c>
      <c r="R164" s="65" t="s">
        <v>78</v>
      </c>
      <c r="S164" s="123">
        <f>S163+T163</f>
        <v>2</v>
      </c>
      <c r="T164" s="124"/>
      <c r="U164" s="125">
        <f>U163+V163</f>
        <v>2</v>
      </c>
      <c r="V164" s="126"/>
    </row>
    <row r="165" spans="1:22" x14ac:dyDescent="0.25">
      <c r="A165" s="78"/>
      <c r="F165" s="65" t="s">
        <v>111</v>
      </c>
      <c r="G165" s="123">
        <f xml:space="preserve"> 1-(G163/G164)^2-(H163/G164)^2</f>
        <v>0.5</v>
      </c>
      <c r="H165" s="124"/>
      <c r="I165" s="125">
        <f xml:space="preserve"> 1-(I163/I164)^2-(J163/I164)^2</f>
        <v>0</v>
      </c>
      <c r="J165" s="126"/>
      <c r="R165" s="65" t="s">
        <v>111</v>
      </c>
      <c r="S165" s="123">
        <f xml:space="preserve"> 1-(S163/S164)^2-(T163/S164)^2</f>
        <v>0</v>
      </c>
      <c r="T165" s="124"/>
      <c r="U165" s="125">
        <f xml:space="preserve"> 1-(U163/U164)^2-(V163/U164)^2</f>
        <v>0.5</v>
      </c>
      <c r="V165" s="126"/>
    </row>
    <row r="166" spans="1:22" x14ac:dyDescent="0.25">
      <c r="A166" s="77"/>
      <c r="B166" s="76"/>
      <c r="C166" s="76"/>
      <c r="D166" s="76"/>
      <c r="E166" s="76"/>
      <c r="F166" s="65" t="s">
        <v>112</v>
      </c>
      <c r="G166" s="119">
        <f xml:space="preserve"> (G164/(G164+I164))*G165 + (I164/(G164+I164))*I165</f>
        <v>0.25</v>
      </c>
      <c r="H166" s="121"/>
      <c r="I166" s="121"/>
      <c r="J166" s="122"/>
      <c r="K166" s="76"/>
      <c r="L166" s="76"/>
      <c r="M166" s="76"/>
      <c r="N166" s="76"/>
      <c r="O166" s="76"/>
      <c r="P166" s="76"/>
      <c r="Q166" s="76"/>
      <c r="R166" s="65" t="s">
        <v>112</v>
      </c>
      <c r="S166" s="113">
        <f xml:space="preserve"> (S164/(S164+U164))*S165 + (U164/(S164+U164))*U165</f>
        <v>0.25</v>
      </c>
      <c r="T166" s="114"/>
      <c r="U166" s="114"/>
      <c r="V166" s="115"/>
    </row>
    <row r="169" spans="1:22" x14ac:dyDescent="0.25">
      <c r="A169" s="207" t="s">
        <v>285</v>
      </c>
      <c r="B169" s="208"/>
      <c r="C169" s="208"/>
      <c r="D169" s="208"/>
      <c r="E169" s="79"/>
      <c r="F169" s="79"/>
      <c r="G169" s="79"/>
      <c r="H169" s="79"/>
      <c r="I169" s="79"/>
      <c r="J169" s="67"/>
    </row>
    <row r="170" spans="1:22" x14ac:dyDescent="0.25">
      <c r="A170" s="187" t="s">
        <v>206</v>
      </c>
      <c r="B170" s="188" t="s">
        <v>207</v>
      </c>
      <c r="C170" s="189" t="s">
        <v>208</v>
      </c>
      <c r="D170" s="190" t="s">
        <v>216</v>
      </c>
      <c r="J170" s="35"/>
    </row>
    <row r="171" spans="1:22" x14ac:dyDescent="0.25">
      <c r="A171" s="209">
        <v>2</v>
      </c>
      <c r="B171" s="194">
        <v>2</v>
      </c>
      <c r="C171" s="209">
        <v>1</v>
      </c>
      <c r="D171" s="194">
        <v>0</v>
      </c>
      <c r="J171" s="35"/>
    </row>
    <row r="172" spans="1:22" x14ac:dyDescent="0.25">
      <c r="A172" s="209">
        <v>2</v>
      </c>
      <c r="B172" s="194">
        <v>1</v>
      </c>
      <c r="C172" s="209">
        <v>1</v>
      </c>
      <c r="D172" s="194">
        <v>1</v>
      </c>
      <c r="J172" s="35"/>
    </row>
    <row r="173" spans="1:22" x14ac:dyDescent="0.25">
      <c r="A173" s="218"/>
      <c r="B173" s="84"/>
      <c r="C173" s="84"/>
      <c r="D173" s="84"/>
      <c r="J173" s="35"/>
    </row>
    <row r="174" spans="1:22" x14ac:dyDescent="0.25">
      <c r="A174" s="78"/>
      <c r="J174" s="35"/>
    </row>
    <row r="175" spans="1:22" x14ac:dyDescent="0.25">
      <c r="A175" s="188" t="s">
        <v>207</v>
      </c>
      <c r="B175" s="188" t="s">
        <v>268</v>
      </c>
      <c r="C175" s="188" t="s">
        <v>269</v>
      </c>
      <c r="D175" s="188" t="s">
        <v>216</v>
      </c>
      <c r="G175" s="201" t="s">
        <v>276</v>
      </c>
      <c r="H175" s="202"/>
      <c r="I175" s="202"/>
      <c r="J175" s="203"/>
    </row>
    <row r="176" spans="1:22" x14ac:dyDescent="0.25">
      <c r="A176" s="194">
        <v>1</v>
      </c>
      <c r="B176" s="194"/>
      <c r="C176" s="194"/>
      <c r="D176" s="194">
        <v>1</v>
      </c>
      <c r="G176" s="119" t="b">
        <v>1</v>
      </c>
      <c r="H176" s="120"/>
      <c r="I176" s="121" t="b">
        <v>0</v>
      </c>
      <c r="J176" s="122"/>
    </row>
    <row r="177" spans="1:10" x14ac:dyDescent="0.25">
      <c r="A177" s="194">
        <v>2</v>
      </c>
      <c r="B177" s="194">
        <f>(A176+A177)/2</f>
        <v>1.5</v>
      </c>
      <c r="C177" s="194"/>
      <c r="D177" s="194">
        <v>0</v>
      </c>
      <c r="G177" s="60" t="s">
        <v>273</v>
      </c>
      <c r="H177" s="61" t="s">
        <v>274</v>
      </c>
      <c r="I177" s="94" t="s">
        <v>273</v>
      </c>
      <c r="J177" s="60" t="s">
        <v>274</v>
      </c>
    </row>
    <row r="178" spans="1:10" x14ac:dyDescent="0.25">
      <c r="A178" s="218"/>
      <c r="B178" s="84"/>
      <c r="C178" s="84"/>
      <c r="D178" s="84"/>
      <c r="G178" s="62">
        <v>0</v>
      </c>
      <c r="H178" s="63">
        <v>1</v>
      </c>
      <c r="I178" s="64">
        <v>1</v>
      </c>
      <c r="J178" s="62">
        <v>0</v>
      </c>
    </row>
    <row r="179" spans="1:10" x14ac:dyDescent="0.25">
      <c r="A179" s="78"/>
      <c r="F179" s="65" t="s">
        <v>78</v>
      </c>
      <c r="G179" s="123">
        <f>G178+H178</f>
        <v>1</v>
      </c>
      <c r="H179" s="124"/>
      <c r="I179" s="125">
        <f>I178+J178</f>
        <v>1</v>
      </c>
      <c r="J179" s="126"/>
    </row>
    <row r="180" spans="1:10" x14ac:dyDescent="0.25">
      <c r="A180" s="78"/>
      <c r="F180" s="65" t="s">
        <v>111</v>
      </c>
      <c r="G180" s="123">
        <f xml:space="preserve"> 1-(G178/G179)^2-(H178/G179)^2</f>
        <v>0</v>
      </c>
      <c r="H180" s="124"/>
      <c r="I180" s="125">
        <f xml:space="preserve"> 1-(I178/I179)^2-(J178/I179)^2</f>
        <v>0</v>
      </c>
      <c r="J180" s="126"/>
    </row>
    <row r="181" spans="1:10" x14ac:dyDescent="0.25">
      <c r="A181" s="77"/>
      <c r="B181" s="76"/>
      <c r="C181" s="76"/>
      <c r="D181" s="76"/>
      <c r="E181" s="76"/>
      <c r="F181" s="65" t="s">
        <v>112</v>
      </c>
      <c r="G181" s="113">
        <f xml:space="preserve"> (G179/(G179+I179))*G180 + (I179/(G179+I179))*I180</f>
        <v>0</v>
      </c>
      <c r="H181" s="114"/>
      <c r="I181" s="114"/>
      <c r="J181" s="115"/>
    </row>
  </sheetData>
  <mergeCells count="169">
    <mergeCell ref="G180:H180"/>
    <mergeCell ref="I180:J180"/>
    <mergeCell ref="G181:J181"/>
    <mergeCell ref="A169:D169"/>
    <mergeCell ref="G175:J175"/>
    <mergeCell ref="G176:H176"/>
    <mergeCell ref="I176:J176"/>
    <mergeCell ref="G179:H179"/>
    <mergeCell ref="I179:J179"/>
    <mergeCell ref="G165:H165"/>
    <mergeCell ref="I165:J165"/>
    <mergeCell ref="S165:T165"/>
    <mergeCell ref="U165:V165"/>
    <mergeCell ref="G166:J166"/>
    <mergeCell ref="S166:V166"/>
    <mergeCell ref="G161:H161"/>
    <mergeCell ref="I161:J161"/>
    <mergeCell ref="S161:T161"/>
    <mergeCell ref="U161:V161"/>
    <mergeCell ref="G164:H164"/>
    <mergeCell ref="I164:J164"/>
    <mergeCell ref="S164:T164"/>
    <mergeCell ref="U164:V164"/>
    <mergeCell ref="G148:H148"/>
    <mergeCell ref="I148:J148"/>
    <mergeCell ref="G149:J149"/>
    <mergeCell ref="A152:D152"/>
    <mergeCell ref="G160:J160"/>
    <mergeCell ref="S160:V160"/>
    <mergeCell ref="G141:J141"/>
    <mergeCell ref="S141:V141"/>
    <mergeCell ref="G143:J143"/>
    <mergeCell ref="G144:H144"/>
    <mergeCell ref="I144:J144"/>
    <mergeCell ref="G147:H147"/>
    <mergeCell ref="I147:J147"/>
    <mergeCell ref="G139:H139"/>
    <mergeCell ref="I139:J139"/>
    <mergeCell ref="S139:T139"/>
    <mergeCell ref="U139:V139"/>
    <mergeCell ref="G140:H140"/>
    <mergeCell ref="I140:J140"/>
    <mergeCell ref="S140:T140"/>
    <mergeCell ref="U140:V140"/>
    <mergeCell ref="G135:J135"/>
    <mergeCell ref="S135:V135"/>
    <mergeCell ref="G136:H136"/>
    <mergeCell ref="I136:J136"/>
    <mergeCell ref="S136:T136"/>
    <mergeCell ref="U136:V136"/>
    <mergeCell ref="S120:T120"/>
    <mergeCell ref="U120:V120"/>
    <mergeCell ref="S121:T121"/>
    <mergeCell ref="U121:V121"/>
    <mergeCell ref="S122:V122"/>
    <mergeCell ref="A125:D125"/>
    <mergeCell ref="G114:J114"/>
    <mergeCell ref="S114:V114"/>
    <mergeCell ref="AE114:AH114"/>
    <mergeCell ref="S116:V116"/>
    <mergeCell ref="S117:T117"/>
    <mergeCell ref="U117:V117"/>
    <mergeCell ref="G113:H113"/>
    <mergeCell ref="I113:J113"/>
    <mergeCell ref="S113:T113"/>
    <mergeCell ref="U113:V113"/>
    <mergeCell ref="AE113:AF113"/>
    <mergeCell ref="AG113:AH113"/>
    <mergeCell ref="G112:H112"/>
    <mergeCell ref="I112:J112"/>
    <mergeCell ref="S112:T112"/>
    <mergeCell ref="U112:V112"/>
    <mergeCell ref="AE112:AF112"/>
    <mergeCell ref="AG112:AH112"/>
    <mergeCell ref="G109:H109"/>
    <mergeCell ref="I109:J109"/>
    <mergeCell ref="S109:T109"/>
    <mergeCell ref="U109:V109"/>
    <mergeCell ref="AE109:AF109"/>
    <mergeCell ref="AG109:AH109"/>
    <mergeCell ref="A89:D89"/>
    <mergeCell ref="AE90:AH90"/>
    <mergeCell ref="A92:D92"/>
    <mergeCell ref="G108:J108"/>
    <mergeCell ref="S108:V108"/>
    <mergeCell ref="AE108:AH108"/>
    <mergeCell ref="G86:H86"/>
    <mergeCell ref="I86:J86"/>
    <mergeCell ref="S86:T86"/>
    <mergeCell ref="U86:V86"/>
    <mergeCell ref="G87:J87"/>
    <mergeCell ref="S87:V87"/>
    <mergeCell ref="G82:H82"/>
    <mergeCell ref="I82:J82"/>
    <mergeCell ref="S82:T82"/>
    <mergeCell ref="U82:V82"/>
    <mergeCell ref="G85:H85"/>
    <mergeCell ref="I85:J85"/>
    <mergeCell ref="S85:T85"/>
    <mergeCell ref="U85:V85"/>
    <mergeCell ref="G71:H71"/>
    <mergeCell ref="I71:J71"/>
    <mergeCell ref="G72:J72"/>
    <mergeCell ref="A75:D75"/>
    <mergeCell ref="G81:J81"/>
    <mergeCell ref="S81:V81"/>
    <mergeCell ref="G64:J64"/>
    <mergeCell ref="S64:V64"/>
    <mergeCell ref="G66:J66"/>
    <mergeCell ref="G67:H67"/>
    <mergeCell ref="I67:J67"/>
    <mergeCell ref="G70:H70"/>
    <mergeCell ref="I70:J70"/>
    <mergeCell ref="G62:H62"/>
    <mergeCell ref="I62:J62"/>
    <mergeCell ref="S62:T62"/>
    <mergeCell ref="U62:V62"/>
    <mergeCell ref="G63:H63"/>
    <mergeCell ref="I63:J63"/>
    <mergeCell ref="S63:T63"/>
    <mergeCell ref="U63:V63"/>
    <mergeCell ref="G45:J45"/>
    <mergeCell ref="S45:V45"/>
    <mergeCell ref="A50:D50"/>
    <mergeCell ref="G58:J58"/>
    <mergeCell ref="S58:V58"/>
    <mergeCell ref="G59:H59"/>
    <mergeCell ref="I59:J59"/>
    <mergeCell ref="S59:T59"/>
    <mergeCell ref="U59:V59"/>
    <mergeCell ref="G43:H43"/>
    <mergeCell ref="I43:J43"/>
    <mergeCell ref="S43:T43"/>
    <mergeCell ref="U43:V43"/>
    <mergeCell ref="G44:H44"/>
    <mergeCell ref="I44:J44"/>
    <mergeCell ref="S44:T44"/>
    <mergeCell ref="U44:V44"/>
    <mergeCell ref="G37:J37"/>
    <mergeCell ref="S37:V37"/>
    <mergeCell ref="AE37:AH37"/>
    <mergeCell ref="G39:J39"/>
    <mergeCell ref="S39:V39"/>
    <mergeCell ref="G40:H40"/>
    <mergeCell ref="I40:J40"/>
    <mergeCell ref="S40:T40"/>
    <mergeCell ref="U40:V40"/>
    <mergeCell ref="G36:H36"/>
    <mergeCell ref="I36:J36"/>
    <mergeCell ref="S36:T36"/>
    <mergeCell ref="U36:V36"/>
    <mergeCell ref="AE36:AF36"/>
    <mergeCell ref="AG36:AH36"/>
    <mergeCell ref="G35:H35"/>
    <mergeCell ref="I35:J35"/>
    <mergeCell ref="S35:T35"/>
    <mergeCell ref="U35:V35"/>
    <mergeCell ref="AE35:AF35"/>
    <mergeCell ref="AG35:AH35"/>
    <mergeCell ref="A6:D6"/>
    <mergeCell ref="G31:J31"/>
    <mergeCell ref="S31:V31"/>
    <mergeCell ref="AE31:AH31"/>
    <mergeCell ref="G32:H32"/>
    <mergeCell ref="I32:J32"/>
    <mergeCell ref="S32:T32"/>
    <mergeCell ref="U32:V32"/>
    <mergeCell ref="AE32:AF32"/>
    <mergeCell ref="AG32:AH3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4CFB-59F4-4176-92A4-28ADDEF53D0A}">
  <dimension ref="A4:R361"/>
  <sheetViews>
    <sheetView zoomScale="70" zoomScaleNormal="70" workbookViewId="0">
      <selection activeCell="F284" sqref="F284"/>
    </sheetView>
  </sheetViews>
  <sheetFormatPr defaultRowHeight="15" x14ac:dyDescent="0.25"/>
  <cols>
    <col min="1" max="1" width="17.85546875" customWidth="1"/>
    <col min="2" max="2" width="12.5703125" customWidth="1"/>
    <col min="3" max="3" width="28.5703125" customWidth="1"/>
    <col min="5" max="5" width="13.85546875" customWidth="1"/>
    <col min="9" max="9" width="19.85546875" customWidth="1"/>
    <col min="11" max="11" width="16.140625" customWidth="1"/>
    <col min="12" max="12" width="14.5703125" customWidth="1"/>
    <col min="13" max="13" width="26.140625" customWidth="1"/>
    <col min="15" max="15" width="16.7109375" customWidth="1"/>
    <col min="16" max="16" width="12.42578125" customWidth="1"/>
    <col min="17" max="17" width="19.28515625" customWidth="1"/>
    <col min="19" max="19" width="18.42578125" customWidth="1"/>
    <col min="21" max="21" width="18.5703125" customWidth="1"/>
  </cols>
  <sheetData>
    <row r="4" spans="1:4" x14ac:dyDescent="0.25">
      <c r="A4" s="89" t="s">
        <v>139</v>
      </c>
      <c r="B4" s="89" t="s">
        <v>138</v>
      </c>
      <c r="C4" s="89" t="s">
        <v>137</v>
      </c>
    </row>
    <row r="5" spans="1:4" x14ac:dyDescent="0.25">
      <c r="A5" s="80">
        <v>1</v>
      </c>
      <c r="B5" s="79">
        <v>70</v>
      </c>
      <c r="C5" s="67">
        <v>5</v>
      </c>
      <c r="D5" s="147" t="s">
        <v>136</v>
      </c>
    </row>
    <row r="6" spans="1:4" x14ac:dyDescent="0.25">
      <c r="A6" s="78">
        <v>0</v>
      </c>
      <c r="B6">
        <v>59</v>
      </c>
      <c r="C6" s="35">
        <v>4</v>
      </c>
      <c r="D6" s="148"/>
    </row>
    <row r="7" spans="1:4" x14ac:dyDescent="0.25">
      <c r="A7" s="78">
        <v>1</v>
      </c>
      <c r="B7">
        <v>68</v>
      </c>
      <c r="C7" s="35">
        <v>4</v>
      </c>
      <c r="D7" s="148"/>
    </row>
    <row r="8" spans="1:4" x14ac:dyDescent="0.25">
      <c r="A8" s="78">
        <v>0</v>
      </c>
      <c r="B8">
        <v>50</v>
      </c>
      <c r="C8" s="35">
        <v>6</v>
      </c>
      <c r="D8" s="148"/>
    </row>
    <row r="9" spans="1:4" x14ac:dyDescent="0.25">
      <c r="A9" s="78">
        <v>0</v>
      </c>
      <c r="B9">
        <v>40</v>
      </c>
      <c r="C9" s="35">
        <v>7</v>
      </c>
      <c r="D9" s="148"/>
    </row>
    <row r="10" spans="1:4" x14ac:dyDescent="0.25">
      <c r="A10" s="77">
        <v>1</v>
      </c>
      <c r="B10" s="76">
        <v>78</v>
      </c>
      <c r="C10" s="36">
        <v>8</v>
      </c>
      <c r="D10" s="148"/>
    </row>
    <row r="11" spans="1:4" x14ac:dyDescent="0.25">
      <c r="A11" s="80">
        <v>1</v>
      </c>
      <c r="B11" s="79">
        <v>57</v>
      </c>
      <c r="C11" s="67">
        <v>7</v>
      </c>
      <c r="D11" s="147" t="s">
        <v>135</v>
      </c>
    </row>
    <row r="12" spans="1:4" x14ac:dyDescent="0.25">
      <c r="A12" s="78">
        <v>0</v>
      </c>
      <c r="B12">
        <v>73</v>
      </c>
      <c r="C12" s="35">
        <v>6</v>
      </c>
      <c r="D12" s="148"/>
    </row>
    <row r="13" spans="1:4" x14ac:dyDescent="0.25">
      <c r="A13" s="78">
        <v>0</v>
      </c>
      <c r="B13">
        <v>71</v>
      </c>
      <c r="C13" s="35">
        <v>7</v>
      </c>
      <c r="D13" s="148"/>
    </row>
    <row r="14" spans="1:4" x14ac:dyDescent="0.25">
      <c r="A14" s="78">
        <v>1</v>
      </c>
      <c r="B14">
        <v>38</v>
      </c>
      <c r="C14" s="35">
        <v>4</v>
      </c>
      <c r="D14" s="148"/>
    </row>
    <row r="15" spans="1:4" x14ac:dyDescent="0.25">
      <c r="A15" s="78">
        <v>0</v>
      </c>
      <c r="B15">
        <v>68</v>
      </c>
      <c r="C15" s="35">
        <v>4</v>
      </c>
      <c r="D15" s="148"/>
    </row>
    <row r="16" spans="1:4" x14ac:dyDescent="0.25">
      <c r="A16" s="77">
        <v>0</v>
      </c>
      <c r="B16" s="76">
        <v>56</v>
      </c>
      <c r="C16" s="36">
        <v>5</v>
      </c>
      <c r="D16" s="148"/>
    </row>
    <row r="17" spans="1:14" x14ac:dyDescent="0.25">
      <c r="A17" s="80">
        <v>1</v>
      </c>
      <c r="B17" s="79">
        <v>67</v>
      </c>
      <c r="C17" s="67">
        <v>3</v>
      </c>
      <c r="D17" s="147" t="s">
        <v>134</v>
      </c>
    </row>
    <row r="18" spans="1:14" x14ac:dyDescent="0.25">
      <c r="A18" s="78">
        <v>1</v>
      </c>
      <c r="B18">
        <v>45</v>
      </c>
      <c r="C18" s="35">
        <v>7</v>
      </c>
      <c r="D18" s="148"/>
    </row>
    <row r="19" spans="1:14" x14ac:dyDescent="0.25">
      <c r="A19" s="78">
        <v>1</v>
      </c>
      <c r="B19">
        <v>41</v>
      </c>
      <c r="C19" s="35">
        <v>6</v>
      </c>
      <c r="D19" s="148"/>
    </row>
    <row r="20" spans="1:14" x14ac:dyDescent="0.25">
      <c r="A20" s="78">
        <v>0</v>
      </c>
      <c r="B20">
        <v>77</v>
      </c>
      <c r="C20" s="35">
        <v>7</v>
      </c>
      <c r="D20" s="148"/>
    </row>
    <row r="21" spans="1:14" x14ac:dyDescent="0.25">
      <c r="A21" s="78">
        <v>1</v>
      </c>
      <c r="B21">
        <v>56</v>
      </c>
      <c r="C21" s="35">
        <v>6</v>
      </c>
      <c r="D21" s="148"/>
    </row>
    <row r="22" spans="1:14" x14ac:dyDescent="0.25">
      <c r="A22" s="77">
        <v>1</v>
      </c>
      <c r="B22" s="76">
        <v>71</v>
      </c>
      <c r="C22" s="36">
        <v>5</v>
      </c>
      <c r="D22" s="148"/>
    </row>
    <row r="23" spans="1:14" x14ac:dyDescent="0.25">
      <c r="A23" s="80">
        <v>1</v>
      </c>
      <c r="B23" s="79">
        <v>70</v>
      </c>
      <c r="C23" s="67">
        <v>8</v>
      </c>
      <c r="D23" s="147" t="s">
        <v>133</v>
      </c>
    </row>
    <row r="24" spans="1:14" x14ac:dyDescent="0.25">
      <c r="A24" s="78">
        <v>0</v>
      </c>
      <c r="B24">
        <v>36</v>
      </c>
      <c r="C24" s="35">
        <v>5</v>
      </c>
      <c r="D24" s="148"/>
      <c r="I24" s="38" t="s">
        <v>187</v>
      </c>
      <c r="J24" s="38" t="s">
        <v>166</v>
      </c>
      <c r="M24" s="87" t="s">
        <v>186</v>
      </c>
      <c r="N24" s="87" t="s">
        <v>166</v>
      </c>
    </row>
    <row r="25" spans="1:14" x14ac:dyDescent="0.25">
      <c r="A25" s="78">
        <v>1</v>
      </c>
      <c r="B25">
        <v>70</v>
      </c>
      <c r="C25" s="35">
        <v>8</v>
      </c>
      <c r="D25" s="148"/>
      <c r="I25" s="31">
        <v>1</v>
      </c>
      <c r="J25" s="31">
        <f>L55</f>
        <v>0.16666666666666666</v>
      </c>
      <c r="M25" s="31">
        <v>1</v>
      </c>
      <c r="N25" s="31">
        <f>J213</f>
        <v>0.33333333333333331</v>
      </c>
    </row>
    <row r="26" spans="1:14" x14ac:dyDescent="0.25">
      <c r="A26" s="78">
        <v>1</v>
      </c>
      <c r="B26">
        <v>57</v>
      </c>
      <c r="C26" s="35">
        <v>6</v>
      </c>
      <c r="D26" s="148"/>
      <c r="I26" s="31">
        <v>2</v>
      </c>
      <c r="J26" s="31">
        <f>L83</f>
        <v>0.83333333333333337</v>
      </c>
      <c r="M26" s="31">
        <v>2</v>
      </c>
      <c r="N26" s="31">
        <f>J249</f>
        <v>0.16666666666666666</v>
      </c>
    </row>
    <row r="27" spans="1:14" x14ac:dyDescent="0.25">
      <c r="A27" s="78">
        <v>1</v>
      </c>
      <c r="B27">
        <v>69</v>
      </c>
      <c r="C27" s="35">
        <v>4</v>
      </c>
      <c r="D27" s="148"/>
      <c r="I27" s="31">
        <v>3</v>
      </c>
      <c r="J27" s="31">
        <f>L111</f>
        <v>0.66666666666666663</v>
      </c>
      <c r="M27" s="31">
        <v>3</v>
      </c>
      <c r="N27" s="31">
        <f>J285</f>
        <v>0.33333333333333331</v>
      </c>
    </row>
    <row r="28" spans="1:14" x14ac:dyDescent="0.25">
      <c r="A28" s="77">
        <v>0</v>
      </c>
      <c r="B28" s="76">
        <v>41</v>
      </c>
      <c r="C28" s="36">
        <v>3</v>
      </c>
      <c r="D28" s="148"/>
      <c r="I28" s="31">
        <v>4</v>
      </c>
      <c r="J28" s="31">
        <f>L139</f>
        <v>0.83333333333333337</v>
      </c>
      <c r="M28" s="31">
        <v>4</v>
      </c>
      <c r="N28" s="31">
        <f>J321</f>
        <v>0.33333333333333331</v>
      </c>
    </row>
    <row r="29" spans="1:14" x14ac:dyDescent="0.25">
      <c r="A29" s="80">
        <v>0</v>
      </c>
      <c r="B29" s="79">
        <v>38</v>
      </c>
      <c r="C29" s="67">
        <v>8</v>
      </c>
      <c r="D29" s="147" t="s">
        <v>132</v>
      </c>
      <c r="I29" s="31">
        <v>5</v>
      </c>
      <c r="J29" s="31">
        <f>L167</f>
        <v>0.66666666666666663</v>
      </c>
      <c r="M29" s="31">
        <v>5</v>
      </c>
      <c r="N29" s="31">
        <f>J357</f>
        <v>0.66666666666666663</v>
      </c>
    </row>
    <row r="30" spans="1:14" x14ac:dyDescent="0.25">
      <c r="A30" s="78">
        <v>1</v>
      </c>
      <c r="B30">
        <v>70</v>
      </c>
      <c r="C30" s="35">
        <v>5</v>
      </c>
      <c r="D30" s="148"/>
    </row>
    <row r="31" spans="1:14" x14ac:dyDescent="0.25">
      <c r="A31" s="78">
        <v>0</v>
      </c>
      <c r="B31">
        <v>59</v>
      </c>
      <c r="C31" s="35">
        <v>8</v>
      </c>
      <c r="D31" s="148"/>
      <c r="I31" s="38" t="s">
        <v>172</v>
      </c>
      <c r="J31" s="82">
        <f>SUM(J25:J29)/5</f>
        <v>0.6333333333333333</v>
      </c>
      <c r="M31" s="87" t="s">
        <v>172</v>
      </c>
      <c r="N31" s="82">
        <f>SUM(N25:N29)/5</f>
        <v>0.36666666666666659</v>
      </c>
    </row>
    <row r="32" spans="1:14" x14ac:dyDescent="0.25">
      <c r="A32" s="78">
        <v>1</v>
      </c>
      <c r="B32">
        <v>72</v>
      </c>
      <c r="C32" s="35">
        <v>4</v>
      </c>
      <c r="D32" s="148"/>
    </row>
    <row r="33" spans="1:18" x14ac:dyDescent="0.25">
      <c r="A33" s="78">
        <v>0</v>
      </c>
      <c r="B33">
        <v>65</v>
      </c>
      <c r="C33" s="35">
        <v>6</v>
      </c>
      <c r="D33" s="148"/>
    </row>
    <row r="34" spans="1:18" x14ac:dyDescent="0.25">
      <c r="A34" s="77">
        <v>0</v>
      </c>
      <c r="B34" s="76">
        <v>40</v>
      </c>
      <c r="C34" s="36">
        <v>7</v>
      </c>
      <c r="D34" s="149"/>
    </row>
    <row r="36" spans="1:18" x14ac:dyDescent="0.25">
      <c r="A36" s="143" t="s">
        <v>171</v>
      </c>
      <c r="B36" s="143"/>
      <c r="C36" s="143"/>
      <c r="D36" s="143"/>
      <c r="E36" s="143"/>
      <c r="F36" s="143"/>
      <c r="G36" s="143"/>
      <c r="H36" s="143"/>
      <c r="I36" s="143"/>
      <c r="J36" s="143"/>
      <c r="K36" s="143"/>
      <c r="L36" s="143"/>
      <c r="M36" s="143"/>
      <c r="N36" s="143"/>
      <c r="O36" s="143"/>
      <c r="P36" s="143"/>
      <c r="Q36" s="143"/>
      <c r="R36" s="143"/>
    </row>
    <row r="38" spans="1:18" x14ac:dyDescent="0.25">
      <c r="A38" s="143" t="s">
        <v>140</v>
      </c>
      <c r="B38" s="143"/>
      <c r="C38" s="143"/>
      <c r="D38" s="143"/>
      <c r="E38" s="143"/>
      <c r="F38" s="143"/>
      <c r="G38" s="143"/>
      <c r="H38" s="143"/>
      <c r="I38" s="143"/>
    </row>
    <row r="39" spans="1:18" x14ac:dyDescent="0.25">
      <c r="A39" s="81" t="s">
        <v>139</v>
      </c>
      <c r="B39" s="81" t="s">
        <v>138</v>
      </c>
      <c r="C39" s="81" t="s">
        <v>137</v>
      </c>
      <c r="E39" s="81" t="s">
        <v>141</v>
      </c>
      <c r="F39" s="81" t="s">
        <v>142</v>
      </c>
      <c r="G39" s="81" t="s">
        <v>143</v>
      </c>
      <c r="H39" s="81" t="s">
        <v>144</v>
      </c>
      <c r="I39" s="81" t="s">
        <v>145</v>
      </c>
      <c r="K39" s="38" t="s">
        <v>146</v>
      </c>
      <c r="L39" s="38" t="s">
        <v>152</v>
      </c>
      <c r="M39" s="38" t="s">
        <v>153</v>
      </c>
    </row>
    <row r="40" spans="1:18" x14ac:dyDescent="0.25">
      <c r="A40" s="80">
        <v>1</v>
      </c>
      <c r="B40" s="79">
        <v>57</v>
      </c>
      <c r="C40" s="67">
        <v>7</v>
      </c>
      <c r="D40" s="141" t="s">
        <v>135</v>
      </c>
      <c r="E40">
        <f>$L$40 + B40*$L$41 + C40*$L$42</f>
        <v>-6.1400983238544038E-2</v>
      </c>
      <c r="F40">
        <f>EXP(E40)</f>
        <v>0.9404460610526536</v>
      </c>
      <c r="G40">
        <f xml:space="preserve"> IF(A40=1,F40/(1+F40),1 - (F40/(1+F40)))</f>
        <v>0.48465457501172704</v>
      </c>
      <c r="H40">
        <f>LN(G40)</f>
        <v>-0.72431885826195919</v>
      </c>
      <c r="I40">
        <f>SUM(H40:H63)</f>
        <v>-16.154178628353886</v>
      </c>
      <c r="K40" s="31" t="s">
        <v>147</v>
      </c>
      <c r="L40" s="31">
        <v>-6.0407124752387666E-2</v>
      </c>
      <c r="M40" s="31">
        <f>-L40</f>
        <v>6.0407124752387666E-2</v>
      </c>
      <c r="N40" s="78"/>
    </row>
    <row r="41" spans="1:18" x14ac:dyDescent="0.25">
      <c r="A41" s="78">
        <v>0</v>
      </c>
      <c r="B41">
        <v>73</v>
      </c>
      <c r="C41" s="35">
        <v>6</v>
      </c>
      <c r="D41" s="142"/>
      <c r="E41">
        <f t="shared" ref="E41:E63" si="0">$L$40 + B41*$L$41 + C41*$L$42</f>
        <v>0.43053201968721111</v>
      </c>
      <c r="F41">
        <f t="shared" ref="F41:F63" si="1">EXP(E41)</f>
        <v>1.5380755924101965</v>
      </c>
      <c r="G41">
        <f t="shared" ref="G41:G63" si="2" xml:space="preserve"> IF(A41=1,F41/(1+F41),1 - (F41/(1+F41)))</f>
        <v>0.39399929733786387</v>
      </c>
      <c r="H41">
        <f t="shared" ref="H41:H63" si="3">LN(G41)</f>
        <v>-0.9314061530922304</v>
      </c>
      <c r="K41" s="31" t="s">
        <v>148</v>
      </c>
      <c r="L41" s="31">
        <v>2.0370042378663494E-2</v>
      </c>
      <c r="M41" s="31">
        <f t="shared" ref="M41:M42" si="4">-L41</f>
        <v>-2.0370042378663494E-2</v>
      </c>
      <c r="N41" s="78"/>
    </row>
    <row r="42" spans="1:18" x14ac:dyDescent="0.25">
      <c r="A42" s="78">
        <v>0</v>
      </c>
      <c r="B42">
        <v>71</v>
      </c>
      <c r="C42" s="35">
        <v>7</v>
      </c>
      <c r="D42" s="142"/>
      <c r="E42">
        <f t="shared" si="0"/>
        <v>0.22377961006274494</v>
      </c>
      <c r="F42">
        <f t="shared" si="1"/>
        <v>1.2507953263459952</v>
      </c>
      <c r="G42">
        <f t="shared" si="2"/>
        <v>0.44428739845636178</v>
      </c>
      <c r="H42">
        <f t="shared" si="3"/>
        <v>-0.81128363213356358</v>
      </c>
      <c r="K42" s="31" t="s">
        <v>149</v>
      </c>
      <c r="L42" s="31">
        <v>-0.16601232486713938</v>
      </c>
      <c r="M42" s="31">
        <f t="shared" si="4"/>
        <v>0.16601232486713938</v>
      </c>
      <c r="N42" s="78"/>
    </row>
    <row r="43" spans="1:18" x14ac:dyDescent="0.25">
      <c r="A43" s="78">
        <v>1</v>
      </c>
      <c r="B43">
        <v>38</v>
      </c>
      <c r="C43" s="35">
        <v>4</v>
      </c>
      <c r="D43" s="142"/>
      <c r="E43">
        <f t="shared" si="0"/>
        <v>4.9605186168267701E-2</v>
      </c>
      <c r="F43">
        <f t="shared" si="1"/>
        <v>1.0508561219304904</v>
      </c>
      <c r="G43">
        <f t="shared" si="2"/>
        <v>0.51239875420480963</v>
      </c>
      <c r="H43">
        <f t="shared" si="3"/>
        <v>-0.66865214025679598</v>
      </c>
    </row>
    <row r="44" spans="1:18" x14ac:dyDescent="0.25">
      <c r="A44" s="78">
        <v>0</v>
      </c>
      <c r="B44">
        <v>68</v>
      </c>
      <c r="C44" s="35">
        <v>4</v>
      </c>
      <c r="D44" s="142"/>
      <c r="E44">
        <f t="shared" si="0"/>
        <v>0.66070645752817236</v>
      </c>
      <c r="F44">
        <f t="shared" si="1"/>
        <v>1.9361596659360802</v>
      </c>
      <c r="G44">
        <f t="shared" si="2"/>
        <v>0.3405809335239911</v>
      </c>
      <c r="H44">
        <f t="shared" si="3"/>
        <v>-1.077102491404432</v>
      </c>
      <c r="K44" s="154" t="s">
        <v>163</v>
      </c>
      <c r="L44" s="155"/>
      <c r="M44" s="155"/>
      <c r="N44" s="155"/>
      <c r="O44" s="155"/>
      <c r="P44" s="155"/>
      <c r="Q44" s="155"/>
      <c r="R44" s="156"/>
    </row>
    <row r="45" spans="1:18" x14ac:dyDescent="0.25">
      <c r="A45" s="77">
        <v>0</v>
      </c>
      <c r="B45" s="76">
        <v>56</v>
      </c>
      <c r="C45" s="36">
        <v>5</v>
      </c>
      <c r="D45" s="142"/>
      <c r="E45">
        <f t="shared" si="0"/>
        <v>0.25025362411707119</v>
      </c>
      <c r="F45">
        <f t="shared" si="1"/>
        <v>1.2843511178014286</v>
      </c>
      <c r="G45">
        <f t="shared" si="2"/>
        <v>0.43776107455952262</v>
      </c>
      <c r="H45">
        <f t="shared" si="3"/>
        <v>-0.82608200931374676</v>
      </c>
      <c r="K45" s="38" t="s">
        <v>139</v>
      </c>
      <c r="L45" s="38" t="s">
        <v>138</v>
      </c>
      <c r="M45" s="38" t="s">
        <v>137</v>
      </c>
      <c r="Q45" s="83" t="s">
        <v>151</v>
      </c>
      <c r="R45" s="83" t="s">
        <v>162</v>
      </c>
    </row>
    <row r="46" spans="1:18" x14ac:dyDescent="0.25">
      <c r="A46" s="80">
        <v>1</v>
      </c>
      <c r="B46" s="79">
        <v>67</v>
      </c>
      <c r="C46" s="67">
        <v>3</v>
      </c>
      <c r="D46" s="141" t="s">
        <v>134</v>
      </c>
      <c r="E46">
        <f t="shared" si="0"/>
        <v>0.80634874001664825</v>
      </c>
      <c r="F46">
        <f t="shared" si="1"/>
        <v>2.2397152561948603</v>
      </c>
      <c r="G46">
        <f t="shared" si="2"/>
        <v>0.69133089764977396</v>
      </c>
      <c r="H46">
        <f t="shared" si="3"/>
        <v>-0.36913670203509913</v>
      </c>
      <c r="K46" s="80">
        <v>1</v>
      </c>
      <c r="L46" s="79">
        <v>70</v>
      </c>
      <c r="M46" s="67">
        <v>5</v>
      </c>
      <c r="N46" s="151" t="s">
        <v>150</v>
      </c>
      <c r="O46" s="80">
        <f xml:space="preserve"> $M$40+L46*$M$41+M46*$M$42</f>
        <v>-0.53543421741836017</v>
      </c>
      <c r="P46" s="79">
        <f>EXP(O46)</f>
        <v>0.58541503754206348</v>
      </c>
      <c r="Q46" s="84">
        <f>P46/(1+P46)</f>
        <v>0.36925033740670038</v>
      </c>
      <c r="R46" s="67">
        <f>IF(K46=1,IF(Q46&gt;=0.5,1,0),IF(Q46&lt;0.5,1,0))</f>
        <v>0</v>
      </c>
    </row>
    <row r="47" spans="1:18" x14ac:dyDescent="0.25">
      <c r="A47" s="78">
        <v>1</v>
      </c>
      <c r="B47">
        <v>45</v>
      </c>
      <c r="C47" s="35">
        <v>7</v>
      </c>
      <c r="D47" s="142"/>
      <c r="E47">
        <f t="shared" si="0"/>
        <v>-0.30584149178250597</v>
      </c>
      <c r="F47">
        <f t="shared" si="1"/>
        <v>0.73650335203782891</v>
      </c>
      <c r="G47">
        <f t="shared" si="2"/>
        <v>0.42413010673058837</v>
      </c>
      <c r="H47">
        <f t="shared" si="3"/>
        <v>-0.8577150153240275</v>
      </c>
      <c r="K47" s="78">
        <v>0</v>
      </c>
      <c r="L47">
        <v>59</v>
      </c>
      <c r="M47" s="35">
        <v>4</v>
      </c>
      <c r="N47" s="152"/>
      <c r="O47" s="78">
        <f t="shared" ref="O47:O51" si="5" xml:space="preserve"> $M$40+L47*$M$41+M47*$M$42</f>
        <v>-0.47737607612020094</v>
      </c>
      <c r="P47">
        <f t="shared" ref="P47:P51" si="6">EXP(O47)</f>
        <v>0.6204091643432319</v>
      </c>
      <c r="Q47" s="85">
        <f t="shared" ref="Q47:Q51" si="7">P47/(1+P47)</f>
        <v>0.38287191778175972</v>
      </c>
      <c r="R47" s="35">
        <f t="shared" ref="R47:R51" si="8">IF(K47=1,IF(Q47&gt;=0.5,1,0),IF(Q47&lt;0.5,1,0))</f>
        <v>1</v>
      </c>
    </row>
    <row r="48" spans="1:18" x14ac:dyDescent="0.25">
      <c r="A48" s="78">
        <v>1</v>
      </c>
      <c r="B48">
        <v>41</v>
      </c>
      <c r="C48" s="35">
        <v>6</v>
      </c>
      <c r="D48" s="142"/>
      <c r="E48">
        <f t="shared" si="0"/>
        <v>-0.22130933643002071</v>
      </c>
      <c r="F48">
        <f t="shared" si="1"/>
        <v>0.80146871846821588</v>
      </c>
      <c r="G48">
        <f t="shared" si="2"/>
        <v>0.44489738303627202</v>
      </c>
      <c r="H48">
        <f t="shared" si="3"/>
        <v>-0.80991162332663613</v>
      </c>
      <c r="K48" s="78">
        <v>1</v>
      </c>
      <c r="L48">
        <v>68</v>
      </c>
      <c r="M48" s="35">
        <v>4</v>
      </c>
      <c r="N48" s="152"/>
      <c r="O48" s="78">
        <f t="shared" si="5"/>
        <v>-0.66070645752817236</v>
      </c>
      <c r="P48">
        <f t="shared" si="6"/>
        <v>0.51648632992079568</v>
      </c>
      <c r="Q48" s="85">
        <f t="shared" si="7"/>
        <v>0.3405809335239911</v>
      </c>
      <c r="R48" s="35">
        <f t="shared" si="8"/>
        <v>0</v>
      </c>
    </row>
    <row r="49" spans="1:18" x14ac:dyDescent="0.25">
      <c r="A49" s="78">
        <v>0</v>
      </c>
      <c r="B49">
        <v>77</v>
      </c>
      <c r="C49" s="35">
        <v>7</v>
      </c>
      <c r="D49" s="142"/>
      <c r="E49">
        <f t="shared" si="0"/>
        <v>0.34599986433472596</v>
      </c>
      <c r="F49">
        <f t="shared" si="1"/>
        <v>1.413402424068037</v>
      </c>
      <c r="G49">
        <f t="shared" si="2"/>
        <v>0.41435277847877428</v>
      </c>
      <c r="H49">
        <f t="shared" si="3"/>
        <v>-0.88103754607719398</v>
      </c>
      <c r="K49" s="78">
        <v>0</v>
      </c>
      <c r="L49">
        <v>50</v>
      </c>
      <c r="M49" s="35">
        <v>6</v>
      </c>
      <c r="N49" s="152"/>
      <c r="O49" s="78">
        <f t="shared" si="5"/>
        <v>3.7978955022049288E-2</v>
      </c>
      <c r="P49">
        <f t="shared" si="6"/>
        <v>1.0387093730326258</v>
      </c>
      <c r="Q49" s="85">
        <f t="shared" si="7"/>
        <v>0.50949359765169577</v>
      </c>
      <c r="R49" s="35">
        <f t="shared" si="8"/>
        <v>0</v>
      </c>
    </row>
    <row r="50" spans="1:18" x14ac:dyDescent="0.25">
      <c r="A50" s="78">
        <v>1</v>
      </c>
      <c r="B50">
        <v>56</v>
      </c>
      <c r="C50" s="35">
        <v>6</v>
      </c>
      <c r="D50" s="142"/>
      <c r="E50">
        <f t="shared" si="0"/>
        <v>8.4241299249931734E-2</v>
      </c>
      <c r="F50">
        <f t="shared" si="1"/>
        <v>1.0878913695114278</v>
      </c>
      <c r="G50">
        <f t="shared" si="2"/>
        <v>0.52104787892580706</v>
      </c>
      <c r="H50">
        <f t="shared" si="3"/>
        <v>-0.65191334332099671</v>
      </c>
      <c r="K50" s="78">
        <v>0</v>
      </c>
      <c r="L50">
        <v>40</v>
      </c>
      <c r="M50" s="35">
        <v>7</v>
      </c>
      <c r="N50" s="152"/>
      <c r="O50" s="78">
        <f t="shared" si="5"/>
        <v>0.40769170367582341</v>
      </c>
      <c r="P50">
        <f t="shared" si="6"/>
        <v>1.5033436144086056</v>
      </c>
      <c r="Q50" s="85">
        <f t="shared" si="7"/>
        <v>0.60053426375657903</v>
      </c>
      <c r="R50" s="35">
        <f t="shared" si="8"/>
        <v>0</v>
      </c>
    </row>
    <row r="51" spans="1:18" x14ac:dyDescent="0.25">
      <c r="A51" s="77">
        <v>1</v>
      </c>
      <c r="B51" s="76">
        <v>71</v>
      </c>
      <c r="C51" s="36">
        <v>5</v>
      </c>
      <c r="D51" s="142"/>
      <c r="E51">
        <f t="shared" si="0"/>
        <v>0.55580425979702364</v>
      </c>
      <c r="F51">
        <f t="shared" si="1"/>
        <v>1.7433425214011518</v>
      </c>
      <c r="G51">
        <f t="shared" si="2"/>
        <v>0.63548117225651657</v>
      </c>
      <c r="H51">
        <f t="shared" si="3"/>
        <v>-0.45337281545316416</v>
      </c>
      <c r="K51" s="77">
        <v>1</v>
      </c>
      <c r="L51" s="76">
        <v>78</v>
      </c>
      <c r="M51" s="36">
        <v>8</v>
      </c>
      <c r="N51" s="153"/>
      <c r="O51" s="77">
        <f t="shared" si="5"/>
        <v>-0.20035758184624997</v>
      </c>
      <c r="P51" s="76">
        <f t="shared" si="6"/>
        <v>0.81843804216088867</v>
      </c>
      <c r="Q51" s="86">
        <f t="shared" si="7"/>
        <v>0.45007749683256809</v>
      </c>
      <c r="R51" s="36">
        <f t="shared" si="8"/>
        <v>0</v>
      </c>
    </row>
    <row r="52" spans="1:18" x14ac:dyDescent="0.25">
      <c r="A52" s="80">
        <v>1</v>
      </c>
      <c r="B52" s="79">
        <v>70</v>
      </c>
      <c r="C52" s="67">
        <v>8</v>
      </c>
      <c r="D52" s="141" t="s">
        <v>133</v>
      </c>
      <c r="E52">
        <f t="shared" si="0"/>
        <v>3.7397242816942011E-2</v>
      </c>
      <c r="F52">
        <f t="shared" si="1"/>
        <v>1.0381053188226605</v>
      </c>
      <c r="G52">
        <f t="shared" si="2"/>
        <v>0.50934822123045942</v>
      </c>
      <c r="H52">
        <f t="shared" si="3"/>
        <v>-0.67462336818645929</v>
      </c>
    </row>
    <row r="53" spans="1:18" x14ac:dyDescent="0.25">
      <c r="A53" s="78">
        <v>0</v>
      </c>
      <c r="B53">
        <v>36</v>
      </c>
      <c r="C53" s="35">
        <v>5</v>
      </c>
      <c r="D53" s="142"/>
      <c r="E53">
        <f t="shared" si="0"/>
        <v>-0.15714722345619869</v>
      </c>
      <c r="F53">
        <f t="shared" si="1"/>
        <v>0.85457823559441104</v>
      </c>
      <c r="G53">
        <f t="shared" si="2"/>
        <v>0.53920615523641691</v>
      </c>
      <c r="H53">
        <f t="shared" si="3"/>
        <v>-0.61765730395139029</v>
      </c>
      <c r="K53" s="38" t="s">
        <v>164</v>
      </c>
      <c r="L53" s="31">
        <f>COUNTIF(R46:R51,1)</f>
        <v>1</v>
      </c>
    </row>
    <row r="54" spans="1:18" x14ac:dyDescent="0.25">
      <c r="A54" s="78">
        <v>1</v>
      </c>
      <c r="B54">
        <v>70</v>
      </c>
      <c r="C54" s="35">
        <v>8</v>
      </c>
      <c r="D54" s="142"/>
      <c r="E54">
        <f t="shared" si="0"/>
        <v>3.7397242816942011E-2</v>
      </c>
      <c r="F54">
        <f t="shared" si="1"/>
        <v>1.0381053188226605</v>
      </c>
      <c r="G54">
        <f t="shared" si="2"/>
        <v>0.50934822123045942</v>
      </c>
      <c r="H54">
        <f t="shared" si="3"/>
        <v>-0.67462336818645929</v>
      </c>
      <c r="K54" s="38" t="s">
        <v>165</v>
      </c>
      <c r="L54" s="31">
        <f>COUNTIF(R46:R51,0)</f>
        <v>5</v>
      </c>
    </row>
    <row r="55" spans="1:18" x14ac:dyDescent="0.25">
      <c r="A55" s="78">
        <v>1</v>
      </c>
      <c r="B55">
        <v>57</v>
      </c>
      <c r="C55" s="35">
        <v>6</v>
      </c>
      <c r="D55" s="142"/>
      <c r="E55">
        <f t="shared" si="0"/>
        <v>0.1046113416285952</v>
      </c>
      <c r="F55">
        <f t="shared" si="1"/>
        <v>1.1102790072572941</v>
      </c>
      <c r="G55">
        <f t="shared" si="2"/>
        <v>0.52612901111133703</v>
      </c>
      <c r="H55">
        <f t="shared" si="3"/>
        <v>-0.6422088280452688</v>
      </c>
      <c r="K55" s="38" t="s">
        <v>166</v>
      </c>
      <c r="L55" s="31">
        <f>L53/(L53+L54)</f>
        <v>0.16666666666666666</v>
      </c>
    </row>
    <row r="56" spans="1:18" x14ac:dyDescent="0.25">
      <c r="A56" s="78">
        <v>1</v>
      </c>
      <c r="B56">
        <v>69</v>
      </c>
      <c r="C56" s="35">
        <v>4</v>
      </c>
      <c r="D56" s="142"/>
      <c r="E56">
        <f t="shared" si="0"/>
        <v>0.68107649990683605</v>
      </c>
      <c r="F56">
        <f t="shared" si="1"/>
        <v>1.976003755551941</v>
      </c>
      <c r="G56">
        <f t="shared" si="2"/>
        <v>0.66397891866418823</v>
      </c>
      <c r="H56">
        <f t="shared" si="3"/>
        <v>-0.40950487900942989</v>
      </c>
    </row>
    <row r="57" spans="1:18" x14ac:dyDescent="0.25">
      <c r="A57" s="77">
        <v>0</v>
      </c>
      <c r="B57" s="76">
        <v>41</v>
      </c>
      <c r="C57" s="36">
        <v>3</v>
      </c>
      <c r="D57" s="142"/>
      <c r="E57">
        <f t="shared" si="0"/>
        <v>0.27672763817139745</v>
      </c>
      <c r="F57">
        <f t="shared" si="1"/>
        <v>1.3188071293939887</v>
      </c>
      <c r="G57">
        <f t="shared" si="2"/>
        <v>0.43125622106455486</v>
      </c>
      <c r="H57">
        <f t="shared" si="3"/>
        <v>-0.84105288508367748</v>
      </c>
    </row>
    <row r="58" spans="1:18" x14ac:dyDescent="0.25">
      <c r="A58" s="80">
        <v>0</v>
      </c>
      <c r="B58" s="79">
        <v>38</v>
      </c>
      <c r="C58" s="67">
        <v>8</v>
      </c>
      <c r="D58" s="141" t="s">
        <v>132</v>
      </c>
      <c r="E58">
        <f t="shared" si="0"/>
        <v>-0.61444411330028981</v>
      </c>
      <c r="F58">
        <f t="shared" si="1"/>
        <v>0.54094151393954637</v>
      </c>
      <c r="G58">
        <f t="shared" si="2"/>
        <v>0.64895389666244763</v>
      </c>
      <c r="H58">
        <f t="shared" si="3"/>
        <v>-0.43239360230141044</v>
      </c>
    </row>
    <row r="59" spans="1:18" x14ac:dyDescent="0.25">
      <c r="A59" s="78">
        <v>1</v>
      </c>
      <c r="B59">
        <v>70</v>
      </c>
      <c r="C59" s="35">
        <v>5</v>
      </c>
      <c r="D59" s="142"/>
      <c r="E59">
        <f t="shared" si="0"/>
        <v>0.53543421741836017</v>
      </c>
      <c r="F59">
        <f t="shared" si="1"/>
        <v>1.7081898070104622</v>
      </c>
      <c r="G59">
        <f t="shared" si="2"/>
        <v>0.63074966259329968</v>
      </c>
      <c r="H59">
        <f t="shared" si="3"/>
        <v>-0.46084622639048334</v>
      </c>
    </row>
    <row r="60" spans="1:18" x14ac:dyDescent="0.25">
      <c r="A60" s="78">
        <v>0</v>
      </c>
      <c r="B60">
        <v>59</v>
      </c>
      <c r="C60" s="35">
        <v>8</v>
      </c>
      <c r="D60" s="142"/>
      <c r="E60">
        <f t="shared" si="0"/>
        <v>-0.18667322334835657</v>
      </c>
      <c r="F60">
        <f t="shared" si="1"/>
        <v>0.82971482352236769</v>
      </c>
      <c r="G60">
        <f t="shared" si="2"/>
        <v>0.54653325597204749</v>
      </c>
      <c r="H60">
        <f t="shared" si="3"/>
        <v>-0.6041601205691457</v>
      </c>
    </row>
    <row r="61" spans="1:18" x14ac:dyDescent="0.25">
      <c r="A61" s="78">
        <v>1</v>
      </c>
      <c r="B61">
        <v>72</v>
      </c>
      <c r="C61" s="35">
        <v>4</v>
      </c>
      <c r="D61" s="142"/>
      <c r="E61">
        <f t="shared" si="0"/>
        <v>0.74218662704282645</v>
      </c>
      <c r="F61">
        <f t="shared" si="1"/>
        <v>2.1005235581124206</v>
      </c>
      <c r="G61">
        <f t="shared" si="2"/>
        <v>0.67747382619185981</v>
      </c>
      <c r="H61">
        <f t="shared" si="3"/>
        <v>-0.38938435990169601</v>
      </c>
    </row>
    <row r="62" spans="1:18" x14ac:dyDescent="0.25">
      <c r="A62" s="78">
        <v>0</v>
      </c>
      <c r="B62">
        <v>65</v>
      </c>
      <c r="C62" s="35">
        <v>6</v>
      </c>
      <c r="D62" s="142"/>
      <c r="E62">
        <f t="shared" si="0"/>
        <v>0.26757168065790315</v>
      </c>
      <c r="F62">
        <f t="shared" si="1"/>
        <v>1.306787297852205</v>
      </c>
      <c r="G62">
        <f t="shared" si="2"/>
        <v>0.43350334074193853</v>
      </c>
      <c r="H62">
        <f t="shared" si="3"/>
        <v>-0.83585577635077701</v>
      </c>
    </row>
    <row r="63" spans="1:18" x14ac:dyDescent="0.25">
      <c r="A63" s="77">
        <v>0</v>
      </c>
      <c r="B63" s="76">
        <v>40</v>
      </c>
      <c r="C63" s="36">
        <v>7</v>
      </c>
      <c r="D63" s="150"/>
      <c r="E63">
        <f t="shared" si="0"/>
        <v>-0.40769170367582341</v>
      </c>
      <c r="F63">
        <f t="shared" si="1"/>
        <v>0.66518392097164436</v>
      </c>
      <c r="G63">
        <f t="shared" si="2"/>
        <v>0.60053426375657915</v>
      </c>
      <c r="H63">
        <f t="shared" si="3"/>
        <v>-0.5099355803778467</v>
      </c>
    </row>
    <row r="66" spans="1:18" x14ac:dyDescent="0.25">
      <c r="A66" s="143" t="s">
        <v>155</v>
      </c>
      <c r="B66" s="143"/>
      <c r="C66" s="143"/>
      <c r="D66" s="143"/>
      <c r="E66" s="143"/>
      <c r="F66" s="143"/>
      <c r="G66" s="143"/>
      <c r="H66" s="143"/>
      <c r="I66" s="143"/>
    </row>
    <row r="67" spans="1:18" x14ac:dyDescent="0.25">
      <c r="A67" s="81" t="s">
        <v>139</v>
      </c>
      <c r="B67" s="81" t="s">
        <v>138</v>
      </c>
      <c r="C67" s="81" t="s">
        <v>137</v>
      </c>
      <c r="E67" s="81" t="s">
        <v>141</v>
      </c>
      <c r="F67" s="81" t="s">
        <v>142</v>
      </c>
      <c r="G67" s="81" t="s">
        <v>143</v>
      </c>
      <c r="H67" s="81" t="s">
        <v>144</v>
      </c>
      <c r="I67" s="81" t="s">
        <v>145</v>
      </c>
      <c r="K67" s="38" t="s">
        <v>146</v>
      </c>
      <c r="L67" s="38" t="s">
        <v>152</v>
      </c>
      <c r="M67" s="38" t="s">
        <v>153</v>
      </c>
    </row>
    <row r="68" spans="1:18" x14ac:dyDescent="0.25">
      <c r="A68" s="80">
        <v>1</v>
      </c>
      <c r="B68" s="79">
        <v>70</v>
      </c>
      <c r="C68" s="67">
        <v>5</v>
      </c>
      <c r="D68" s="141" t="s">
        <v>136</v>
      </c>
      <c r="E68">
        <f>$L$68 + B68*$L$69 + C68*$L$70</f>
        <v>1.5162003828113573</v>
      </c>
      <c r="F68">
        <f>EXP(E68)</f>
        <v>4.554885452753247</v>
      </c>
      <c r="G68">
        <f xml:space="preserve"> IF(A68=1,F68/(1+F68),1 - (F68/(1+F68)))</f>
        <v>0.81997828605010104</v>
      </c>
      <c r="H68">
        <f>LN(G68)</f>
        <v>-0.19847741950115699</v>
      </c>
      <c r="I68">
        <f>SUM(H68:H91)</f>
        <v>-12.818908048058731</v>
      </c>
      <c r="K68" s="31" t="s">
        <v>147</v>
      </c>
      <c r="L68" s="31">
        <v>-3.7577095286898747</v>
      </c>
      <c r="M68" s="31">
        <f>-L68</f>
        <v>3.7577095286898747</v>
      </c>
      <c r="N68" s="78"/>
    </row>
    <row r="69" spans="1:18" x14ac:dyDescent="0.25">
      <c r="A69" s="78">
        <v>0</v>
      </c>
      <c r="B69">
        <v>59</v>
      </c>
      <c r="C69" s="35">
        <v>4</v>
      </c>
      <c r="D69" s="142"/>
      <c r="E69">
        <f t="shared" ref="E69:E91" si="9">$L$68 + B69*$L$69 + C69*$L$70</f>
        <v>0.72142739814178336</v>
      </c>
      <c r="F69">
        <f t="shared" ref="F69:F91" si="10">EXP(E69)</f>
        <v>2.057367798705692</v>
      </c>
      <c r="G69">
        <f t="shared" ref="G69:G91" si="11" xml:space="preserve"> IF(A69=1,F69/(1+F69),1 - (F69/(1+F69)))</f>
        <v>0.32707873760668915</v>
      </c>
      <c r="H69">
        <f t="shared" ref="H69:H91" si="12">LN(G69)</f>
        <v>-1.1175543492815703</v>
      </c>
      <c r="K69" s="31" t="s">
        <v>148</v>
      </c>
      <c r="L69" s="31">
        <v>8.6669665876891011E-2</v>
      </c>
      <c r="M69" s="31">
        <f t="shared" ref="M69:M70" si="13">-L69</f>
        <v>-8.6669665876891011E-2</v>
      </c>
      <c r="N69" s="78"/>
    </row>
    <row r="70" spans="1:18" x14ac:dyDescent="0.25">
      <c r="A70" s="78">
        <v>1</v>
      </c>
      <c r="B70">
        <v>68</v>
      </c>
      <c r="C70" s="35">
        <v>4</v>
      </c>
      <c r="D70" s="142"/>
      <c r="E70">
        <f t="shared" si="9"/>
        <v>1.501454391033803</v>
      </c>
      <c r="F70">
        <f t="shared" si="10"/>
        <v>4.4882119409907597</v>
      </c>
      <c r="G70">
        <f t="shared" si="11"/>
        <v>0.81779129327511446</v>
      </c>
      <c r="H70">
        <f t="shared" si="12"/>
        <v>-0.20114811762928408</v>
      </c>
      <c r="K70" s="31" t="s">
        <v>149</v>
      </c>
      <c r="L70" s="31">
        <v>-0.15859333997622782</v>
      </c>
      <c r="M70" s="31">
        <f t="shared" si="13"/>
        <v>0.15859333997622782</v>
      </c>
      <c r="N70" s="78"/>
    </row>
    <row r="71" spans="1:18" x14ac:dyDescent="0.25">
      <c r="A71" s="78">
        <v>0</v>
      </c>
      <c r="B71">
        <v>50</v>
      </c>
      <c r="C71" s="35">
        <v>6</v>
      </c>
      <c r="D71" s="142"/>
      <c r="E71">
        <f t="shared" si="9"/>
        <v>-0.37578627470269099</v>
      </c>
      <c r="F71">
        <f t="shared" si="10"/>
        <v>0.68674909301266407</v>
      </c>
      <c r="G71">
        <f t="shared" si="11"/>
        <v>0.59285640297213549</v>
      </c>
      <c r="H71">
        <f t="shared" si="12"/>
        <v>-0.52280306281229272</v>
      </c>
    </row>
    <row r="72" spans="1:18" x14ac:dyDescent="0.25">
      <c r="A72" s="78">
        <v>0</v>
      </c>
      <c r="B72">
        <v>40</v>
      </c>
      <c r="C72" s="35">
        <v>7</v>
      </c>
      <c r="D72" s="142"/>
      <c r="E72">
        <f t="shared" si="9"/>
        <v>-1.401076273447829</v>
      </c>
      <c r="F72">
        <f t="shared" si="10"/>
        <v>0.24633170095036389</v>
      </c>
      <c r="G72">
        <f t="shared" si="11"/>
        <v>0.80235462135599311</v>
      </c>
      <c r="H72">
        <f t="shared" si="12"/>
        <v>-0.22020459757770527</v>
      </c>
      <c r="K72" s="154" t="s">
        <v>167</v>
      </c>
      <c r="L72" s="155"/>
      <c r="M72" s="155"/>
      <c r="N72" s="155"/>
      <c r="O72" s="155"/>
      <c r="P72" s="155"/>
      <c r="Q72" s="155"/>
      <c r="R72" s="156"/>
    </row>
    <row r="73" spans="1:18" x14ac:dyDescent="0.25">
      <c r="A73" s="77">
        <v>1</v>
      </c>
      <c r="B73" s="76">
        <v>78</v>
      </c>
      <c r="C73" s="36">
        <v>8</v>
      </c>
      <c r="D73" s="142"/>
      <c r="E73">
        <f t="shared" si="9"/>
        <v>1.7337776898978015</v>
      </c>
      <c r="F73">
        <f t="shared" si="10"/>
        <v>5.662002849164943</v>
      </c>
      <c r="G73">
        <f t="shared" si="11"/>
        <v>0.84989499064454077</v>
      </c>
      <c r="H73">
        <f t="shared" si="12"/>
        <v>-0.16264247754770828</v>
      </c>
      <c r="K73" s="38" t="s">
        <v>139</v>
      </c>
      <c r="L73" s="38" t="s">
        <v>138</v>
      </c>
      <c r="M73" s="38" t="s">
        <v>137</v>
      </c>
      <c r="Q73" s="83" t="s">
        <v>151</v>
      </c>
      <c r="R73" s="83" t="s">
        <v>162</v>
      </c>
    </row>
    <row r="74" spans="1:18" x14ac:dyDescent="0.25">
      <c r="A74" s="80">
        <v>1</v>
      </c>
      <c r="B74" s="79">
        <v>67</v>
      </c>
      <c r="C74" s="67">
        <v>3</v>
      </c>
      <c r="D74" s="141" t="s">
        <v>134</v>
      </c>
      <c r="E74">
        <f t="shared" si="9"/>
        <v>1.5733780651331397</v>
      </c>
      <c r="F74">
        <f t="shared" si="10"/>
        <v>4.8229128204632579</v>
      </c>
      <c r="G74">
        <f t="shared" si="11"/>
        <v>0.8282646450611908</v>
      </c>
      <c r="H74">
        <f t="shared" si="12"/>
        <v>-0.18842255602523375</v>
      </c>
      <c r="K74" s="80">
        <v>1</v>
      </c>
      <c r="L74" s="79">
        <v>57</v>
      </c>
      <c r="M74" s="67">
        <v>7</v>
      </c>
      <c r="N74" s="151" t="s">
        <v>154</v>
      </c>
      <c r="O74" s="80">
        <f t="shared" ref="O74:O79" si="14" xml:space="preserve"> $M$68+L74*$M$69+M74*$M$70</f>
        <v>-7.2308046459317765E-2</v>
      </c>
      <c r="P74" s="79">
        <f>EXP(O74)</f>
        <v>0.93024429320919011</v>
      </c>
      <c r="Q74" s="84">
        <f>P74/(1+P74)</f>
        <v>0.48193086050397399</v>
      </c>
      <c r="R74" s="67">
        <f>IF(K74=1,IF(Q74&gt;=0.5,1,0),IF(Q74&lt;0.5,1,0))</f>
        <v>0</v>
      </c>
    </row>
    <row r="75" spans="1:18" x14ac:dyDescent="0.25">
      <c r="A75" s="78">
        <v>1</v>
      </c>
      <c r="B75">
        <v>45</v>
      </c>
      <c r="C75" s="35">
        <v>7</v>
      </c>
      <c r="D75" s="142"/>
      <c r="E75">
        <f t="shared" si="9"/>
        <v>-0.96772794406337415</v>
      </c>
      <c r="F75">
        <f t="shared" si="10"/>
        <v>0.37994531517052055</v>
      </c>
      <c r="G75">
        <f t="shared" si="11"/>
        <v>0.27533360271132956</v>
      </c>
      <c r="H75">
        <f t="shared" si="12"/>
        <v>-1.289771815759301</v>
      </c>
      <c r="K75" s="78">
        <v>0</v>
      </c>
      <c r="L75">
        <v>73</v>
      </c>
      <c r="M75" s="35">
        <v>6</v>
      </c>
      <c r="N75" s="152"/>
      <c r="O75" s="78">
        <f t="shared" si="14"/>
        <v>-1.6176160404658018</v>
      </c>
      <c r="P75">
        <f t="shared" ref="P75:P79" si="15">EXP(O75)</f>
        <v>0.19837104437642741</v>
      </c>
      <c r="Q75" s="85">
        <f t="shared" ref="Q75:Q79" si="16">P75/(1+P75)</f>
        <v>0.16553390980808436</v>
      </c>
      <c r="R75" s="35">
        <f t="shared" ref="R75:R79" si="17">IF(K75=1,IF(Q75&gt;=0.5,1,0),IF(Q75&lt;0.5,1,0))</f>
        <v>1</v>
      </c>
    </row>
    <row r="76" spans="1:18" x14ac:dyDescent="0.25">
      <c r="A76" s="78">
        <v>1</v>
      </c>
      <c r="B76">
        <v>41</v>
      </c>
      <c r="C76" s="35">
        <v>6</v>
      </c>
      <c r="D76" s="142"/>
      <c r="E76">
        <f t="shared" si="9"/>
        <v>-1.1558132675947101</v>
      </c>
      <c r="F76">
        <f t="shared" si="10"/>
        <v>0.31480141498012754</v>
      </c>
      <c r="G76">
        <f t="shared" si="11"/>
        <v>0.23942886841575661</v>
      </c>
      <c r="H76">
        <f t="shared" si="12"/>
        <v>-1.4294989065962531</v>
      </c>
      <c r="K76" s="78">
        <v>0</v>
      </c>
      <c r="L76">
        <v>71</v>
      </c>
      <c r="M76" s="35">
        <v>7</v>
      </c>
      <c r="N76" s="152"/>
      <c r="O76" s="78">
        <f t="shared" si="14"/>
        <v>-1.2856833687357927</v>
      </c>
      <c r="P76">
        <f t="shared" si="15"/>
        <v>0.27646159385458785</v>
      </c>
      <c r="Q76" s="85">
        <f t="shared" si="16"/>
        <v>0.2165843415779902</v>
      </c>
      <c r="R76" s="35">
        <f t="shared" si="17"/>
        <v>1</v>
      </c>
    </row>
    <row r="77" spans="1:18" x14ac:dyDescent="0.25">
      <c r="A77" s="78">
        <v>0</v>
      </c>
      <c r="B77">
        <v>77</v>
      </c>
      <c r="C77" s="35">
        <v>7</v>
      </c>
      <c r="D77" s="142"/>
      <c r="E77">
        <f t="shared" si="9"/>
        <v>1.8057013639971382</v>
      </c>
      <c r="F77">
        <f t="shared" si="10"/>
        <v>6.0842372173514336</v>
      </c>
      <c r="G77">
        <f t="shared" si="11"/>
        <v>0.1411584577589664</v>
      </c>
      <c r="H77">
        <f t="shared" si="12"/>
        <v>-1.9578722057167122</v>
      </c>
      <c r="K77" s="78">
        <v>1</v>
      </c>
      <c r="L77">
        <v>38</v>
      </c>
      <c r="M77" s="35">
        <v>4</v>
      </c>
      <c r="N77" s="152"/>
      <c r="O77" s="78">
        <f t="shared" si="14"/>
        <v>1.0986355852729277</v>
      </c>
      <c r="P77">
        <f t="shared" si="15"/>
        <v>3.0000698906285579</v>
      </c>
      <c r="Q77" s="85">
        <f t="shared" si="16"/>
        <v>0.75000436808796289</v>
      </c>
      <c r="R77" s="35">
        <f t="shared" si="17"/>
        <v>1</v>
      </c>
    </row>
    <row r="78" spans="1:18" x14ac:dyDescent="0.25">
      <c r="A78" s="78">
        <v>1</v>
      </c>
      <c r="B78">
        <v>56</v>
      </c>
      <c r="C78" s="35">
        <v>6</v>
      </c>
      <c r="D78" s="142"/>
      <c r="E78">
        <f t="shared" si="9"/>
        <v>0.14423172055865452</v>
      </c>
      <c r="F78">
        <f t="shared" si="10"/>
        <v>1.155151749923532</v>
      </c>
      <c r="G78">
        <f t="shared" si="11"/>
        <v>0.53599555110888053</v>
      </c>
      <c r="H78">
        <f t="shared" si="12"/>
        <v>-0.62362941811578065</v>
      </c>
      <c r="K78" s="78">
        <v>0</v>
      </c>
      <c r="L78">
        <v>68</v>
      </c>
      <c r="M78" s="35">
        <v>4</v>
      </c>
      <c r="N78" s="152"/>
      <c r="O78" s="78">
        <f t="shared" si="14"/>
        <v>-1.501454391033803</v>
      </c>
      <c r="P78">
        <f t="shared" si="15"/>
        <v>0.22280587751817552</v>
      </c>
      <c r="Q78" s="85">
        <f t="shared" si="16"/>
        <v>0.18220870672488551</v>
      </c>
      <c r="R78" s="35">
        <f t="shared" si="17"/>
        <v>1</v>
      </c>
    </row>
    <row r="79" spans="1:18" x14ac:dyDescent="0.25">
      <c r="A79" s="77">
        <v>1</v>
      </c>
      <c r="B79" s="76">
        <v>71</v>
      </c>
      <c r="C79" s="36">
        <v>5</v>
      </c>
      <c r="D79" s="142"/>
      <c r="E79">
        <f t="shared" si="9"/>
        <v>1.6028700486882483</v>
      </c>
      <c r="F79">
        <f t="shared" si="10"/>
        <v>4.9672682876459806</v>
      </c>
      <c r="G79">
        <f t="shared" si="11"/>
        <v>0.83241913187139627</v>
      </c>
      <c r="H79">
        <f t="shared" si="12"/>
        <v>-0.18341920073904369</v>
      </c>
      <c r="K79" s="77">
        <v>0</v>
      </c>
      <c r="L79" s="76">
        <v>56</v>
      </c>
      <c r="M79" s="36">
        <v>5</v>
      </c>
      <c r="N79" s="153"/>
      <c r="O79" s="77">
        <f t="shared" si="14"/>
        <v>-0.30282506053488234</v>
      </c>
      <c r="P79" s="76">
        <f t="shared" si="15"/>
        <v>0.73872831780397263</v>
      </c>
      <c r="Q79" s="86">
        <f t="shared" si="16"/>
        <v>0.42486701932651116</v>
      </c>
      <c r="R79" s="36">
        <f t="shared" si="17"/>
        <v>1</v>
      </c>
    </row>
    <row r="80" spans="1:18" x14ac:dyDescent="0.25">
      <c r="A80" s="80">
        <v>1</v>
      </c>
      <c r="B80" s="79">
        <v>70</v>
      </c>
      <c r="C80" s="67">
        <v>8</v>
      </c>
      <c r="D80" s="141" t="s">
        <v>133</v>
      </c>
      <c r="E80">
        <f t="shared" si="9"/>
        <v>1.0404203628826738</v>
      </c>
      <c r="F80">
        <f t="shared" si="10"/>
        <v>2.8304065621747814</v>
      </c>
      <c r="G80">
        <f t="shared" si="11"/>
        <v>0.7389311072419863</v>
      </c>
      <c r="H80">
        <f t="shared" si="12"/>
        <v>-0.30255058668001494</v>
      </c>
    </row>
    <row r="81" spans="1:14" x14ac:dyDescent="0.25">
      <c r="A81" s="78">
        <v>0</v>
      </c>
      <c r="B81">
        <v>36</v>
      </c>
      <c r="C81" s="35">
        <v>5</v>
      </c>
      <c r="D81" s="142"/>
      <c r="E81">
        <f t="shared" si="9"/>
        <v>-1.4305682570029372</v>
      </c>
      <c r="F81">
        <f t="shared" si="10"/>
        <v>0.2391729719038489</v>
      </c>
      <c r="G81">
        <f t="shared" si="11"/>
        <v>0.80698984134847074</v>
      </c>
      <c r="H81">
        <f t="shared" si="12"/>
        <v>-0.21444419895936198</v>
      </c>
      <c r="K81" s="38" t="s">
        <v>164</v>
      </c>
      <c r="L81" s="31">
        <f>COUNTIF(R74:R79,1)</f>
        <v>5</v>
      </c>
    </row>
    <row r="82" spans="1:14" x14ac:dyDescent="0.25">
      <c r="A82" s="78">
        <v>1</v>
      </c>
      <c r="B82">
        <v>70</v>
      </c>
      <c r="C82" s="35">
        <v>8</v>
      </c>
      <c r="D82" s="142"/>
      <c r="E82">
        <f t="shared" si="9"/>
        <v>1.0404203628826738</v>
      </c>
      <c r="F82">
        <f t="shared" si="10"/>
        <v>2.8304065621747814</v>
      </c>
      <c r="G82">
        <f t="shared" si="11"/>
        <v>0.7389311072419863</v>
      </c>
      <c r="H82">
        <f t="shared" si="12"/>
        <v>-0.30255058668001494</v>
      </c>
      <c r="K82" s="38" t="s">
        <v>165</v>
      </c>
      <c r="L82" s="31">
        <f>COUNTIF(R74:R79,0)</f>
        <v>1</v>
      </c>
    </row>
    <row r="83" spans="1:14" x14ac:dyDescent="0.25">
      <c r="A83" s="78">
        <v>1</v>
      </c>
      <c r="B83">
        <v>57</v>
      </c>
      <c r="C83" s="35">
        <v>6</v>
      </c>
      <c r="D83" s="142"/>
      <c r="E83">
        <f t="shared" si="9"/>
        <v>0.23090138643554559</v>
      </c>
      <c r="F83">
        <f t="shared" si="10"/>
        <v>1.2597350063645529</v>
      </c>
      <c r="G83">
        <f t="shared" si="11"/>
        <v>0.55747023558802433</v>
      </c>
      <c r="H83">
        <f t="shared" si="12"/>
        <v>-0.58434616615288781</v>
      </c>
      <c r="K83" s="38" t="s">
        <v>166</v>
      </c>
      <c r="L83" s="31">
        <f>L81/(L81+L82)</f>
        <v>0.83333333333333337</v>
      </c>
    </row>
    <row r="84" spans="1:14" x14ac:dyDescent="0.25">
      <c r="A84" s="78">
        <v>1</v>
      </c>
      <c r="B84">
        <v>69</v>
      </c>
      <c r="C84" s="35">
        <v>4</v>
      </c>
      <c r="D84" s="142"/>
      <c r="E84">
        <f t="shared" si="9"/>
        <v>1.588124056910694</v>
      </c>
      <c r="F84">
        <f t="shared" si="10"/>
        <v>4.8945583975644187</v>
      </c>
      <c r="G84">
        <f t="shared" si="11"/>
        <v>0.83035200729995462</v>
      </c>
      <c r="H84">
        <f t="shared" si="12"/>
        <v>-0.18590556291800819</v>
      </c>
    </row>
    <row r="85" spans="1:14" x14ac:dyDescent="0.25">
      <c r="A85" s="77">
        <v>0</v>
      </c>
      <c r="B85" s="76">
        <v>41</v>
      </c>
      <c r="C85" s="36">
        <v>3</v>
      </c>
      <c r="D85" s="142"/>
      <c r="E85">
        <f t="shared" si="9"/>
        <v>-0.68003324766602669</v>
      </c>
      <c r="F85">
        <f t="shared" si="10"/>
        <v>0.50660014881302995</v>
      </c>
      <c r="G85">
        <f t="shared" si="11"/>
        <v>0.66374611789853255</v>
      </c>
      <c r="H85">
        <f t="shared" si="12"/>
        <v>-0.409855555183533</v>
      </c>
    </row>
    <row r="86" spans="1:14" x14ac:dyDescent="0.25">
      <c r="A86" s="80">
        <v>0</v>
      </c>
      <c r="B86" s="79">
        <v>38</v>
      </c>
      <c r="C86" s="67">
        <v>8</v>
      </c>
      <c r="D86" s="141" t="s">
        <v>132</v>
      </c>
      <c r="E86">
        <f t="shared" si="9"/>
        <v>-1.733008945177839</v>
      </c>
      <c r="F86">
        <f t="shared" si="10"/>
        <v>0.17675177263952002</v>
      </c>
      <c r="G86">
        <f t="shared" si="11"/>
        <v>0.84979689281193438</v>
      </c>
      <c r="H86">
        <f t="shared" si="12"/>
        <v>-0.16275790768380544</v>
      </c>
    </row>
    <row r="87" spans="1:14" x14ac:dyDescent="0.25">
      <c r="A87" s="78">
        <v>1</v>
      </c>
      <c r="B87">
        <v>70</v>
      </c>
      <c r="C87" s="35">
        <v>5</v>
      </c>
      <c r="D87" s="142"/>
      <c r="E87">
        <f t="shared" si="9"/>
        <v>1.5162003828113573</v>
      </c>
      <c r="F87">
        <f t="shared" si="10"/>
        <v>4.554885452753247</v>
      </c>
      <c r="G87">
        <f t="shared" si="11"/>
        <v>0.81997828605010104</v>
      </c>
      <c r="H87">
        <f t="shared" si="12"/>
        <v>-0.19847741950115699</v>
      </c>
    </row>
    <row r="88" spans="1:14" x14ac:dyDescent="0.25">
      <c r="A88" s="78">
        <v>0</v>
      </c>
      <c r="B88">
        <v>59</v>
      </c>
      <c r="C88" s="35">
        <v>8</v>
      </c>
      <c r="D88" s="142"/>
      <c r="E88">
        <f t="shared" si="9"/>
        <v>8.7054038236872078E-2</v>
      </c>
      <c r="F88">
        <f t="shared" si="10"/>
        <v>1.0909556314442685</v>
      </c>
      <c r="G88">
        <f t="shared" si="11"/>
        <v>0.4782502244245509</v>
      </c>
      <c r="H88">
        <f t="shared" si="12"/>
        <v>-0.73762120139988618</v>
      </c>
    </row>
    <row r="89" spans="1:14" x14ac:dyDescent="0.25">
      <c r="A89" s="78">
        <v>1</v>
      </c>
      <c r="B89">
        <v>72</v>
      </c>
      <c r="C89" s="35">
        <v>4</v>
      </c>
      <c r="D89" s="142"/>
      <c r="E89">
        <f t="shared" si="9"/>
        <v>1.8481330545413672</v>
      </c>
      <c r="F89">
        <f t="shared" si="10"/>
        <v>6.3479571630610296</v>
      </c>
      <c r="G89">
        <f t="shared" si="11"/>
        <v>0.86390775316068691</v>
      </c>
      <c r="H89">
        <f t="shared" si="12"/>
        <v>-0.14628928305323288</v>
      </c>
    </row>
    <row r="90" spans="1:14" x14ac:dyDescent="0.25">
      <c r="A90" s="78">
        <v>0</v>
      </c>
      <c r="B90">
        <v>65</v>
      </c>
      <c r="C90" s="35">
        <v>6</v>
      </c>
      <c r="D90" s="142"/>
      <c r="E90">
        <f t="shared" si="9"/>
        <v>0.92425871345067412</v>
      </c>
      <c r="F90">
        <f t="shared" si="10"/>
        <v>2.5199995260569468</v>
      </c>
      <c r="G90">
        <f t="shared" si="11"/>
        <v>0.28409094734174178</v>
      </c>
      <c r="H90">
        <f t="shared" si="12"/>
        <v>-1.2584608549670837</v>
      </c>
    </row>
    <row r="91" spans="1:14" x14ac:dyDescent="0.25">
      <c r="A91" s="77">
        <v>0</v>
      </c>
      <c r="B91" s="76">
        <v>40</v>
      </c>
      <c r="C91" s="36">
        <v>7</v>
      </c>
      <c r="D91" s="150"/>
      <c r="E91">
        <f t="shared" si="9"/>
        <v>-1.401076273447829</v>
      </c>
      <c r="F91">
        <f t="shared" si="10"/>
        <v>0.24633170095036389</v>
      </c>
      <c r="G91">
        <f t="shared" si="11"/>
        <v>0.80235462135599311</v>
      </c>
      <c r="H91">
        <f t="shared" si="12"/>
        <v>-0.22020459757770527</v>
      </c>
    </row>
    <row r="94" spans="1:14" x14ac:dyDescent="0.25">
      <c r="A94" s="143" t="s">
        <v>157</v>
      </c>
      <c r="B94" s="143"/>
      <c r="C94" s="143"/>
      <c r="D94" s="143"/>
      <c r="E94" s="143"/>
      <c r="F94" s="143"/>
      <c r="G94" s="143"/>
      <c r="H94" s="143"/>
      <c r="I94" s="143"/>
    </row>
    <row r="95" spans="1:14" x14ac:dyDescent="0.25">
      <c r="A95" s="81" t="s">
        <v>139</v>
      </c>
      <c r="B95" s="81" t="s">
        <v>138</v>
      </c>
      <c r="C95" s="81" t="s">
        <v>137</v>
      </c>
      <c r="E95" s="81" t="s">
        <v>141</v>
      </c>
      <c r="F95" s="81" t="s">
        <v>142</v>
      </c>
      <c r="G95" s="81" t="s">
        <v>143</v>
      </c>
      <c r="H95" s="81" t="s">
        <v>144</v>
      </c>
      <c r="I95" s="81" t="s">
        <v>145</v>
      </c>
      <c r="K95" s="38" t="s">
        <v>146</v>
      </c>
      <c r="L95" s="38" t="s">
        <v>152</v>
      </c>
      <c r="M95" s="38" t="s">
        <v>153</v>
      </c>
    </row>
    <row r="96" spans="1:14" x14ac:dyDescent="0.25">
      <c r="A96" s="80">
        <v>1</v>
      </c>
      <c r="B96" s="79">
        <v>70</v>
      </c>
      <c r="C96" s="67">
        <v>5</v>
      </c>
      <c r="D96" s="141" t="s">
        <v>136</v>
      </c>
      <c r="E96">
        <f>$L$96 + B96*$L$97 + C96*$L$98</f>
        <v>0.71833653191313684</v>
      </c>
      <c r="F96">
        <f>EXP(E96)</f>
        <v>2.0510185674237977</v>
      </c>
      <c r="G96">
        <f xml:space="preserve"> IF(A96=1,F96/(1+F96),1 - (F96/(1+F96)))</f>
        <v>0.67224060493201965</v>
      </c>
      <c r="H96">
        <f>LN(G96)</f>
        <v>-0.39713895948750533</v>
      </c>
      <c r="I96">
        <f>SUM(H96:H119)</f>
        <v>-13.901733804795001</v>
      </c>
      <c r="K96" s="31" t="s">
        <v>147</v>
      </c>
      <c r="L96" s="31">
        <v>-4.471816482056914</v>
      </c>
      <c r="M96" s="31">
        <f>-L96</f>
        <v>4.471816482056914</v>
      </c>
      <c r="N96" s="78"/>
    </row>
    <row r="97" spans="1:18" x14ac:dyDescent="0.25">
      <c r="A97" s="78">
        <v>0</v>
      </c>
      <c r="B97">
        <v>59</v>
      </c>
      <c r="C97" s="35">
        <v>4</v>
      </c>
      <c r="D97" s="142"/>
      <c r="E97">
        <f t="shared" ref="E97:E119" si="18">$L$96 + B97*$L$97 + C97*$L$98</f>
        <v>-7.5408521118569938E-2</v>
      </c>
      <c r="F97">
        <f t="shared" ref="F97:F119" si="19">EXP(E97)</f>
        <v>0.92736456092655639</v>
      </c>
      <c r="G97">
        <f t="shared" ref="G97:G119" si="20" xml:space="preserve"> IF(A97=1,F97/(1+F97),1 - (F97/(1+F97)))</f>
        <v>0.51884320188976729</v>
      </c>
      <c r="H97">
        <f t="shared" ref="H97:H119" si="21">LN(G97)</f>
        <v>-0.65615355728175728</v>
      </c>
      <c r="K97" s="31" t="s">
        <v>148</v>
      </c>
      <c r="L97" s="31">
        <v>8.1428516587434413E-2</v>
      </c>
      <c r="M97" s="31">
        <f t="shared" ref="M97:M98" si="22">-L97</f>
        <v>-8.1428516587434413E-2</v>
      </c>
      <c r="N97" s="78"/>
    </row>
    <row r="98" spans="1:18" x14ac:dyDescent="0.25">
      <c r="A98" s="78">
        <v>1</v>
      </c>
      <c r="B98">
        <v>68</v>
      </c>
      <c r="C98" s="35">
        <v>4</v>
      </c>
      <c r="D98" s="142"/>
      <c r="E98">
        <f t="shared" si="18"/>
        <v>0.65744812816833953</v>
      </c>
      <c r="F98">
        <f t="shared" si="19"/>
        <v>1.9298612867205334</v>
      </c>
      <c r="G98">
        <f t="shared" si="20"/>
        <v>0.65868691308613969</v>
      </c>
      <c r="H98">
        <f t="shared" si="21"/>
        <v>-0.4175069513237486</v>
      </c>
      <c r="K98" s="31" t="s">
        <v>149</v>
      </c>
      <c r="L98" s="31">
        <v>-0.10196862943007166</v>
      </c>
      <c r="M98" s="31">
        <f t="shared" si="22"/>
        <v>0.10196862943007166</v>
      </c>
      <c r="N98" s="78"/>
    </row>
    <row r="99" spans="1:18" x14ac:dyDescent="0.25">
      <c r="A99" s="78">
        <v>0</v>
      </c>
      <c r="B99">
        <v>50</v>
      </c>
      <c r="C99" s="35">
        <v>6</v>
      </c>
      <c r="D99" s="142"/>
      <c r="E99">
        <f t="shared" si="18"/>
        <v>-1.0122024292656238</v>
      </c>
      <c r="F99">
        <f t="shared" si="19"/>
        <v>0.36341769574119692</v>
      </c>
      <c r="G99">
        <f t="shared" si="20"/>
        <v>0.7334509469281667</v>
      </c>
      <c r="H99">
        <f t="shared" si="21"/>
        <v>-0.30999455898891276</v>
      </c>
    </row>
    <row r="100" spans="1:18" x14ac:dyDescent="0.25">
      <c r="A100" s="78">
        <v>0</v>
      </c>
      <c r="B100">
        <v>40</v>
      </c>
      <c r="C100" s="35">
        <v>7</v>
      </c>
      <c r="D100" s="142"/>
      <c r="E100">
        <f t="shared" si="18"/>
        <v>-1.9284562245700387</v>
      </c>
      <c r="F100">
        <f t="shared" si="19"/>
        <v>0.14537244775686831</v>
      </c>
      <c r="G100">
        <f t="shared" si="20"/>
        <v>0.87307844881237529</v>
      </c>
      <c r="H100">
        <f t="shared" si="21"/>
        <v>-0.13572986599724859</v>
      </c>
      <c r="K100" s="154" t="s">
        <v>168</v>
      </c>
      <c r="L100" s="155"/>
      <c r="M100" s="155"/>
      <c r="N100" s="155"/>
      <c r="O100" s="155"/>
      <c r="P100" s="155"/>
      <c r="Q100" s="155"/>
      <c r="R100" s="156"/>
    </row>
    <row r="101" spans="1:18" x14ac:dyDescent="0.25">
      <c r="A101" s="77">
        <v>1</v>
      </c>
      <c r="B101" s="76">
        <v>78</v>
      </c>
      <c r="C101" s="36">
        <v>8</v>
      </c>
      <c r="D101" s="142"/>
      <c r="E101">
        <f t="shared" si="18"/>
        <v>1.0638587763223972</v>
      </c>
      <c r="F101">
        <f t="shared" si="19"/>
        <v>2.8975303662217131</v>
      </c>
      <c r="G101">
        <f t="shared" si="20"/>
        <v>0.74342727162138689</v>
      </c>
      <c r="H101">
        <f t="shared" si="21"/>
        <v>-0.29648433680210401</v>
      </c>
      <c r="K101" s="38" t="s">
        <v>139</v>
      </c>
      <c r="L101" s="38" t="s">
        <v>138</v>
      </c>
      <c r="M101" s="38" t="s">
        <v>137</v>
      </c>
      <c r="Q101" s="83" t="s">
        <v>151</v>
      </c>
      <c r="R101" s="83" t="s">
        <v>162</v>
      </c>
    </row>
    <row r="102" spans="1:18" x14ac:dyDescent="0.25">
      <c r="A102" s="80">
        <v>1</v>
      </c>
      <c r="B102" s="79">
        <v>57</v>
      </c>
      <c r="C102" s="67">
        <v>7</v>
      </c>
      <c r="D102" s="141" t="s">
        <v>135</v>
      </c>
      <c r="E102">
        <f t="shared" si="18"/>
        <v>-0.5441714425836538</v>
      </c>
      <c r="F102">
        <f t="shared" si="19"/>
        <v>0.58032241463755674</v>
      </c>
      <c r="G102">
        <f t="shared" si="20"/>
        <v>0.36721773307926681</v>
      </c>
      <c r="H102">
        <f t="shared" si="21"/>
        <v>-1.0018003287023283</v>
      </c>
      <c r="K102" s="80">
        <v>1</v>
      </c>
      <c r="L102" s="79">
        <v>67</v>
      </c>
      <c r="M102" s="67">
        <v>3</v>
      </c>
      <c r="N102" s="151" t="s">
        <v>156</v>
      </c>
      <c r="O102" s="80">
        <f xml:space="preserve"> $M$96+L102*$M$97+M102*$M$98</f>
        <v>-0.67798824101097632</v>
      </c>
      <c r="P102" s="79">
        <f>EXP(O102)</f>
        <v>0.50763720952541125</v>
      </c>
      <c r="Q102" s="84">
        <f>P102/(1+P102)</f>
        <v>0.33671045415840478</v>
      </c>
      <c r="R102" s="67">
        <f>IF(K102=1,IF(Q102&gt;=0.5,1,0),IF(Q102&lt;0.5,1,0))</f>
        <v>0</v>
      </c>
    </row>
    <row r="103" spans="1:18" x14ac:dyDescent="0.25">
      <c r="A103" s="78">
        <v>0</v>
      </c>
      <c r="B103">
        <v>73</v>
      </c>
      <c r="C103" s="35">
        <v>6</v>
      </c>
      <c r="D103" s="142"/>
      <c r="E103">
        <f t="shared" si="18"/>
        <v>0.86065345224536804</v>
      </c>
      <c r="F103">
        <f t="shared" si="19"/>
        <v>2.3647054110117924</v>
      </c>
      <c r="G103">
        <f t="shared" si="20"/>
        <v>0.2972028388361323</v>
      </c>
      <c r="H103">
        <f t="shared" si="21"/>
        <v>-1.2133404142456183</v>
      </c>
      <c r="K103" s="78">
        <v>1</v>
      </c>
      <c r="L103">
        <v>45</v>
      </c>
      <c r="M103" s="35">
        <v>7</v>
      </c>
      <c r="N103" s="152"/>
      <c r="O103" s="78">
        <f t="shared" ref="O103:O107" si="23" xml:space="preserve"> $M$96+L103*$M$97+M103*$M$98</f>
        <v>1.521313641632867</v>
      </c>
      <c r="P103">
        <f t="shared" ref="P103:P107" si="24">EXP(O103)</f>
        <v>4.5782354072814897</v>
      </c>
      <c r="Q103" s="85">
        <f t="shared" ref="Q103:Q107" si="25">P103/(1+P103)</f>
        <v>0.82073183955365869</v>
      </c>
      <c r="R103" s="35">
        <f t="shared" ref="R103:R107" si="26">IF(K103=1,IF(Q103&gt;=0.5,1,0),IF(Q103&lt;0.5,1,0))</f>
        <v>1</v>
      </c>
    </row>
    <row r="104" spans="1:18" x14ac:dyDescent="0.25">
      <c r="A104" s="78">
        <v>0</v>
      </c>
      <c r="B104">
        <v>71</v>
      </c>
      <c r="C104" s="35">
        <v>7</v>
      </c>
      <c r="D104" s="142"/>
      <c r="E104">
        <f t="shared" si="18"/>
        <v>0.59582778964042749</v>
      </c>
      <c r="F104">
        <f t="shared" si="19"/>
        <v>1.8145323745423598</v>
      </c>
      <c r="G104">
        <f t="shared" si="20"/>
        <v>0.35529880879860154</v>
      </c>
      <c r="H104">
        <f t="shared" si="21"/>
        <v>-1.034796128624436</v>
      </c>
      <c r="K104" s="78">
        <v>1</v>
      </c>
      <c r="L104">
        <v>41</v>
      </c>
      <c r="M104" s="35">
        <v>6</v>
      </c>
      <c r="N104" s="152"/>
      <c r="O104" s="78">
        <f t="shared" si="23"/>
        <v>1.7450590785525333</v>
      </c>
      <c r="P104">
        <f t="shared" si="24"/>
        <v>5.726239763385105</v>
      </c>
      <c r="Q104" s="85">
        <f t="shared" si="25"/>
        <v>0.85132852304141904</v>
      </c>
      <c r="R104" s="35">
        <f t="shared" si="26"/>
        <v>1</v>
      </c>
    </row>
    <row r="105" spans="1:18" x14ac:dyDescent="0.25">
      <c r="A105" s="78">
        <v>1</v>
      </c>
      <c r="B105">
        <v>38</v>
      </c>
      <c r="C105" s="35">
        <v>4</v>
      </c>
      <c r="D105" s="142"/>
      <c r="E105">
        <f t="shared" si="18"/>
        <v>-1.7854073694546928</v>
      </c>
      <c r="F105">
        <f t="shared" si="19"/>
        <v>0.16772871952400722</v>
      </c>
      <c r="G105">
        <f t="shared" si="20"/>
        <v>0.14363671691861554</v>
      </c>
      <c r="H105">
        <f t="shared" si="21"/>
        <v>-1.9404679662025381</v>
      </c>
      <c r="K105" s="78">
        <v>0</v>
      </c>
      <c r="L105">
        <v>77</v>
      </c>
      <c r="M105" s="35">
        <v>7</v>
      </c>
      <c r="N105" s="152"/>
      <c r="O105" s="78">
        <f t="shared" si="23"/>
        <v>-1.0843988891650342</v>
      </c>
      <c r="P105">
        <f t="shared" si="24"/>
        <v>0.33810496337934443</v>
      </c>
      <c r="Q105" s="85">
        <f t="shared" si="25"/>
        <v>0.25267447071227533</v>
      </c>
      <c r="R105" s="35">
        <f t="shared" si="26"/>
        <v>1</v>
      </c>
    </row>
    <row r="106" spans="1:18" x14ac:dyDescent="0.25">
      <c r="A106" s="78">
        <v>0</v>
      </c>
      <c r="B106">
        <v>68</v>
      </c>
      <c r="C106" s="35">
        <v>4</v>
      </c>
      <c r="D106" s="142"/>
      <c r="E106">
        <f t="shared" si="18"/>
        <v>0.65744812816833953</v>
      </c>
      <c r="F106">
        <f t="shared" si="19"/>
        <v>1.9298612867205334</v>
      </c>
      <c r="G106">
        <f t="shared" si="20"/>
        <v>0.34131308691386031</v>
      </c>
      <c r="H106">
        <f t="shared" si="21"/>
        <v>-1.0749550794920881</v>
      </c>
      <c r="K106" s="78">
        <v>1</v>
      </c>
      <c r="L106">
        <v>56</v>
      </c>
      <c r="M106" s="35">
        <v>6</v>
      </c>
      <c r="N106" s="152"/>
      <c r="O106" s="78">
        <f t="shared" si="23"/>
        <v>0.523631329741017</v>
      </c>
      <c r="P106">
        <f t="shared" si="24"/>
        <v>1.6881467502401892</v>
      </c>
      <c r="Q106" s="85">
        <f t="shared" si="25"/>
        <v>0.62799649985230577</v>
      </c>
      <c r="R106" s="35">
        <f t="shared" si="26"/>
        <v>1</v>
      </c>
    </row>
    <row r="107" spans="1:18" x14ac:dyDescent="0.25">
      <c r="A107" s="77">
        <v>0</v>
      </c>
      <c r="B107" s="76">
        <v>56</v>
      </c>
      <c r="C107" s="36">
        <v>5</v>
      </c>
      <c r="D107" s="142"/>
      <c r="E107">
        <f t="shared" si="18"/>
        <v>-0.42166270031094533</v>
      </c>
      <c r="F107">
        <f t="shared" si="19"/>
        <v>0.65595525558701107</v>
      </c>
      <c r="G107">
        <f t="shared" si="20"/>
        <v>0.60388105090769206</v>
      </c>
      <c r="H107">
        <f t="shared" si="21"/>
        <v>-0.50437803602497167</v>
      </c>
      <c r="K107" s="77">
        <v>1</v>
      </c>
      <c r="L107" s="76">
        <v>71</v>
      </c>
      <c r="M107" s="36">
        <v>5</v>
      </c>
      <c r="N107" s="153"/>
      <c r="O107" s="77">
        <f t="shared" si="23"/>
        <v>-0.79976504850057084</v>
      </c>
      <c r="P107" s="76">
        <f t="shared" si="24"/>
        <v>0.44943454703402447</v>
      </c>
      <c r="Q107" s="86">
        <f t="shared" si="25"/>
        <v>0.31007577951946963</v>
      </c>
      <c r="R107" s="36">
        <f t="shared" si="26"/>
        <v>0</v>
      </c>
    </row>
    <row r="108" spans="1:18" x14ac:dyDescent="0.25">
      <c r="A108" s="80">
        <v>1</v>
      </c>
      <c r="B108" s="79">
        <v>70</v>
      </c>
      <c r="C108" s="67">
        <v>8</v>
      </c>
      <c r="D108" s="141" t="s">
        <v>133</v>
      </c>
      <c r="E108">
        <f t="shared" si="18"/>
        <v>0.41243064362292181</v>
      </c>
      <c r="F108">
        <f t="shared" si="19"/>
        <v>1.5104847769228817</v>
      </c>
      <c r="G108">
        <f t="shared" si="20"/>
        <v>0.60167055813590442</v>
      </c>
      <c r="H108">
        <f t="shared" si="21"/>
        <v>-0.5080452290882741</v>
      </c>
    </row>
    <row r="109" spans="1:18" x14ac:dyDescent="0.25">
      <c r="A109" s="78">
        <v>0</v>
      </c>
      <c r="B109">
        <v>36</v>
      </c>
      <c r="C109" s="35">
        <v>5</v>
      </c>
      <c r="D109" s="142"/>
      <c r="E109">
        <f t="shared" si="18"/>
        <v>-2.0502330320596331</v>
      </c>
      <c r="F109">
        <f t="shared" si="19"/>
        <v>0.12870490772320928</v>
      </c>
      <c r="G109">
        <f t="shared" si="20"/>
        <v>0.88597116319549896</v>
      </c>
      <c r="H109">
        <f t="shared" si="21"/>
        <v>-0.12107087609013693</v>
      </c>
      <c r="K109" s="38" t="s">
        <v>164</v>
      </c>
      <c r="L109" s="31">
        <f>COUNTIF(R102:R107,1)</f>
        <v>4</v>
      </c>
    </row>
    <row r="110" spans="1:18" x14ac:dyDescent="0.25">
      <c r="A110" s="78">
        <v>1</v>
      </c>
      <c r="B110">
        <v>70</v>
      </c>
      <c r="C110" s="35">
        <v>8</v>
      </c>
      <c r="D110" s="142"/>
      <c r="E110">
        <f t="shared" si="18"/>
        <v>0.41243064362292181</v>
      </c>
      <c r="F110">
        <f t="shared" si="19"/>
        <v>1.5104847769228817</v>
      </c>
      <c r="G110">
        <f t="shared" si="20"/>
        <v>0.60167055813590442</v>
      </c>
      <c r="H110">
        <f t="shared" si="21"/>
        <v>-0.5080452290882741</v>
      </c>
      <c r="K110" s="38" t="s">
        <v>165</v>
      </c>
      <c r="L110" s="31">
        <f>COUNTIF(R102:R107,0)</f>
        <v>2</v>
      </c>
    </row>
    <row r="111" spans="1:18" x14ac:dyDescent="0.25">
      <c r="A111" s="78">
        <v>1</v>
      </c>
      <c r="B111">
        <v>57</v>
      </c>
      <c r="C111" s="35">
        <v>6</v>
      </c>
      <c r="D111" s="142"/>
      <c r="E111">
        <f t="shared" si="18"/>
        <v>-0.44220281315358212</v>
      </c>
      <c r="F111">
        <f t="shared" si="19"/>
        <v>0.64261929059327383</v>
      </c>
      <c r="G111">
        <f t="shared" si="20"/>
        <v>0.39121620832857473</v>
      </c>
      <c r="H111">
        <f t="shared" si="21"/>
        <v>-0.93849490934701263</v>
      </c>
      <c r="K111" s="38" t="s">
        <v>166</v>
      </c>
      <c r="L111" s="31">
        <f>L109/(L109+L110)</f>
        <v>0.66666666666666663</v>
      </c>
    </row>
    <row r="112" spans="1:18" x14ac:dyDescent="0.25">
      <c r="A112" s="78">
        <v>1</v>
      </c>
      <c r="B112">
        <v>69</v>
      </c>
      <c r="C112" s="35">
        <v>4</v>
      </c>
      <c r="D112" s="142"/>
      <c r="E112">
        <f t="shared" si="18"/>
        <v>0.73887664475577353</v>
      </c>
      <c r="F112">
        <f t="shared" si="19"/>
        <v>2.0935823563063516</v>
      </c>
      <c r="G112">
        <f t="shared" si="20"/>
        <v>0.67675016055044634</v>
      </c>
      <c r="H112">
        <f t="shared" si="21"/>
        <v>-0.39045311325030158</v>
      </c>
    </row>
    <row r="113" spans="1:18" x14ac:dyDescent="0.25">
      <c r="A113" s="77">
        <v>0</v>
      </c>
      <c r="B113" s="76">
        <v>41</v>
      </c>
      <c r="C113" s="36">
        <v>3</v>
      </c>
      <c r="D113" s="142"/>
      <c r="E113">
        <f t="shared" si="18"/>
        <v>-1.4391531902623182</v>
      </c>
      <c r="F113">
        <f t="shared" si="19"/>
        <v>0.23712847638816056</v>
      </c>
      <c r="G113">
        <f t="shared" si="20"/>
        <v>0.8083234838466693</v>
      </c>
      <c r="H113">
        <f t="shared" si="21"/>
        <v>-0.21279294928485556</v>
      </c>
    </row>
    <row r="114" spans="1:18" x14ac:dyDescent="0.25">
      <c r="A114" s="80">
        <v>0</v>
      </c>
      <c r="B114" s="79">
        <v>38</v>
      </c>
      <c r="C114" s="67">
        <v>8</v>
      </c>
      <c r="D114" s="141" t="s">
        <v>132</v>
      </c>
      <c r="E114">
        <f t="shared" si="18"/>
        <v>-2.1932818871749795</v>
      </c>
      <c r="F114">
        <f t="shared" si="19"/>
        <v>0.11155005253209949</v>
      </c>
      <c r="G114">
        <f t="shared" si="20"/>
        <v>0.89964459784965178</v>
      </c>
      <c r="H114">
        <f t="shared" si="21"/>
        <v>-0.10575548492608419</v>
      </c>
    </row>
    <row r="115" spans="1:18" x14ac:dyDescent="0.25">
      <c r="A115" s="78">
        <v>1</v>
      </c>
      <c r="B115">
        <v>70</v>
      </c>
      <c r="C115" s="35">
        <v>5</v>
      </c>
      <c r="D115" s="142"/>
      <c r="E115">
        <f t="shared" si="18"/>
        <v>0.71833653191313684</v>
      </c>
      <c r="F115">
        <f t="shared" si="19"/>
        <v>2.0510185674237977</v>
      </c>
      <c r="G115">
        <f t="shared" si="20"/>
        <v>0.67224060493201965</v>
      </c>
      <c r="H115">
        <f t="shared" si="21"/>
        <v>-0.39713895948750533</v>
      </c>
    </row>
    <row r="116" spans="1:18" x14ac:dyDescent="0.25">
      <c r="A116" s="78">
        <v>0</v>
      </c>
      <c r="B116">
        <v>59</v>
      </c>
      <c r="C116" s="35">
        <v>8</v>
      </c>
      <c r="D116" s="142"/>
      <c r="E116">
        <f t="shared" si="18"/>
        <v>-0.48328303883885659</v>
      </c>
      <c r="F116">
        <f t="shared" si="19"/>
        <v>0.61675523298178025</v>
      </c>
      <c r="G116">
        <f t="shared" si="20"/>
        <v>0.61852281631753303</v>
      </c>
      <c r="H116">
        <f t="shared" si="21"/>
        <v>-0.48042119806843175</v>
      </c>
    </row>
    <row r="117" spans="1:18" x14ac:dyDescent="0.25">
      <c r="A117" s="78">
        <v>1</v>
      </c>
      <c r="B117">
        <v>72</v>
      </c>
      <c r="C117" s="35">
        <v>4</v>
      </c>
      <c r="D117" s="142"/>
      <c r="E117">
        <f t="shared" si="18"/>
        <v>0.98316219451807729</v>
      </c>
      <c r="F117">
        <f t="shared" si="19"/>
        <v>2.6728951064849049</v>
      </c>
      <c r="G117">
        <f t="shared" si="20"/>
        <v>0.72773521404562069</v>
      </c>
      <c r="H117">
        <f t="shared" si="21"/>
        <v>-0.31781801391681264</v>
      </c>
    </row>
    <row r="118" spans="1:18" x14ac:dyDescent="0.25">
      <c r="A118" s="78">
        <v>0</v>
      </c>
      <c r="B118">
        <v>65</v>
      </c>
      <c r="C118" s="35">
        <v>6</v>
      </c>
      <c r="D118" s="142"/>
      <c r="E118">
        <f t="shared" si="18"/>
        <v>0.20922531954589252</v>
      </c>
      <c r="F118">
        <f t="shared" si="19"/>
        <v>1.2327227237649481</v>
      </c>
      <c r="G118">
        <f t="shared" si="20"/>
        <v>0.44788364867525576</v>
      </c>
      <c r="H118">
        <f t="shared" si="21"/>
        <v>-0.80322179307680286</v>
      </c>
    </row>
    <row r="119" spans="1:18" x14ac:dyDescent="0.25">
      <c r="A119" s="77">
        <v>0</v>
      </c>
      <c r="B119" s="76">
        <v>40</v>
      </c>
      <c r="C119" s="36">
        <v>7</v>
      </c>
      <c r="D119" s="150"/>
      <c r="E119">
        <f t="shared" si="18"/>
        <v>-1.9284562245700387</v>
      </c>
      <c r="F119">
        <f t="shared" si="19"/>
        <v>0.14537244775686831</v>
      </c>
      <c r="G119">
        <f t="shared" si="20"/>
        <v>0.87307844881237529</v>
      </c>
      <c r="H119">
        <f t="shared" si="21"/>
        <v>-0.13572986599724859</v>
      </c>
    </row>
    <row r="122" spans="1:18" x14ac:dyDescent="0.25">
      <c r="A122" s="143" t="s">
        <v>159</v>
      </c>
      <c r="B122" s="143"/>
      <c r="C122" s="143"/>
      <c r="D122" s="143"/>
      <c r="E122" s="143"/>
      <c r="F122" s="143"/>
      <c r="G122" s="143"/>
      <c r="H122" s="143"/>
      <c r="I122" s="143"/>
    </row>
    <row r="123" spans="1:18" x14ac:dyDescent="0.25">
      <c r="A123" s="81" t="s">
        <v>139</v>
      </c>
      <c r="B123" s="81" t="s">
        <v>138</v>
      </c>
      <c r="C123" s="81" t="s">
        <v>137</v>
      </c>
      <c r="E123" s="81" t="s">
        <v>141</v>
      </c>
      <c r="F123" s="81" t="s">
        <v>142</v>
      </c>
      <c r="G123" s="81" t="s">
        <v>143</v>
      </c>
      <c r="H123" s="81" t="s">
        <v>144</v>
      </c>
      <c r="I123" s="81" t="s">
        <v>145</v>
      </c>
      <c r="K123" s="38" t="s">
        <v>146</v>
      </c>
      <c r="L123" s="38" t="s">
        <v>152</v>
      </c>
      <c r="M123" s="38" t="s">
        <v>153</v>
      </c>
    </row>
    <row r="124" spans="1:18" x14ac:dyDescent="0.25">
      <c r="A124" s="80">
        <v>1</v>
      </c>
      <c r="B124" s="79">
        <v>70</v>
      </c>
      <c r="C124" s="67">
        <v>5</v>
      </c>
      <c r="D124" s="141" t="s">
        <v>136</v>
      </c>
      <c r="E124">
        <f>$L$124 + B124*$L$125 + C124*$L$126</f>
        <v>0.45127591706075698</v>
      </c>
      <c r="F124">
        <f>EXP(E124)</f>
        <v>1.5703144988854987</v>
      </c>
      <c r="G124">
        <f xml:space="preserve"> IF(A124=1,F124/(1+F124),1 - (F124/(1+F124)))</f>
        <v>0.61094255180305557</v>
      </c>
      <c r="H124">
        <f>LN(G124)</f>
        <v>-0.49275234746659152</v>
      </c>
      <c r="I124">
        <f>SUM(H124:H147)</f>
        <v>-15.352405588145333</v>
      </c>
      <c r="K124" s="31" t="s">
        <v>147</v>
      </c>
      <c r="L124" s="31">
        <v>2.1377362833521101</v>
      </c>
      <c r="M124" s="31">
        <f>-L124</f>
        <v>-2.1377362833521101</v>
      </c>
      <c r="N124" s="78"/>
    </row>
    <row r="125" spans="1:18" x14ac:dyDescent="0.25">
      <c r="A125" s="78">
        <v>0</v>
      </c>
      <c r="B125">
        <v>59</v>
      </c>
      <c r="C125" s="35">
        <v>4</v>
      </c>
      <c r="D125" s="142"/>
      <c r="E125">
        <f t="shared" ref="E125:E147" si="27">$L$124 + B125*$L$125 + C125*$L$126</f>
        <v>0.81381757440215607</v>
      </c>
      <c r="F125">
        <f t="shared" ref="F125:F147" si="28">EXP(E125)</f>
        <v>2.2565059438933743</v>
      </c>
      <c r="G125">
        <f t="shared" ref="G125:G147" si="29" xml:space="preserve"> IF(A125=1,F125/(1+F125),1 - (F125/(1+F125)))</f>
        <v>0.30707759089929132</v>
      </c>
      <c r="H125">
        <f t="shared" ref="H125:H147" si="30">LN(G125)</f>
        <v>-1.1806548242424428</v>
      </c>
      <c r="K125" s="31" t="s">
        <v>148</v>
      </c>
      <c r="L125" s="31">
        <v>8.4165280277094679E-3</v>
      </c>
      <c r="M125" s="31">
        <f t="shared" ref="M125:M126" si="31">-L125</f>
        <v>-8.4165280277094679E-3</v>
      </c>
      <c r="N125" s="78"/>
    </row>
    <row r="126" spans="1:18" x14ac:dyDescent="0.25">
      <c r="A126" s="78">
        <v>1</v>
      </c>
      <c r="B126">
        <v>68</v>
      </c>
      <c r="C126" s="35">
        <v>4</v>
      </c>
      <c r="D126" s="142"/>
      <c r="E126">
        <f t="shared" si="27"/>
        <v>0.88956632665154145</v>
      </c>
      <c r="F126">
        <f t="shared" si="28"/>
        <v>2.4340738294175197</v>
      </c>
      <c r="G126">
        <f t="shared" si="29"/>
        <v>0.70880066950406306</v>
      </c>
      <c r="H126">
        <f t="shared" si="30"/>
        <v>-0.34418093513180359</v>
      </c>
      <c r="K126" s="31" t="s">
        <v>149</v>
      </c>
      <c r="L126" s="31">
        <v>-0.45512346564620315</v>
      </c>
      <c r="M126" s="31">
        <f t="shared" si="31"/>
        <v>0.45512346564620315</v>
      </c>
      <c r="N126" s="78"/>
    </row>
    <row r="127" spans="1:18" x14ac:dyDescent="0.25">
      <c r="A127" s="78">
        <v>0</v>
      </c>
      <c r="B127">
        <v>50</v>
      </c>
      <c r="C127" s="35">
        <v>6</v>
      </c>
      <c r="D127" s="142"/>
      <c r="E127">
        <f t="shared" si="27"/>
        <v>-0.17217810913963572</v>
      </c>
      <c r="F127">
        <f t="shared" si="28"/>
        <v>0.84182922233657886</v>
      </c>
      <c r="G127">
        <f t="shared" si="29"/>
        <v>0.54293850258895415</v>
      </c>
      <c r="H127">
        <f t="shared" si="30"/>
        <v>-0.61075922036265906</v>
      </c>
    </row>
    <row r="128" spans="1:18" x14ac:dyDescent="0.25">
      <c r="A128" s="78">
        <v>0</v>
      </c>
      <c r="B128">
        <v>40</v>
      </c>
      <c r="C128" s="35">
        <v>7</v>
      </c>
      <c r="D128" s="142"/>
      <c r="E128">
        <f t="shared" si="27"/>
        <v>-0.71146685506293306</v>
      </c>
      <c r="F128">
        <f t="shared" si="28"/>
        <v>0.49092355534873822</v>
      </c>
      <c r="G128">
        <f t="shared" si="29"/>
        <v>0.67072520010329595</v>
      </c>
      <c r="H128">
        <f t="shared" si="30"/>
        <v>-0.3993957637430206</v>
      </c>
      <c r="K128" s="154" t="s">
        <v>169</v>
      </c>
      <c r="L128" s="155"/>
      <c r="M128" s="155"/>
      <c r="N128" s="155"/>
      <c r="O128" s="155"/>
      <c r="P128" s="155"/>
      <c r="Q128" s="155"/>
      <c r="R128" s="156"/>
    </row>
    <row r="129" spans="1:18" x14ac:dyDescent="0.25">
      <c r="A129" s="77">
        <v>1</v>
      </c>
      <c r="B129" s="76">
        <v>78</v>
      </c>
      <c r="C129" s="36">
        <v>8</v>
      </c>
      <c r="D129" s="142"/>
      <c r="E129">
        <f t="shared" si="27"/>
        <v>-0.84676225565617669</v>
      </c>
      <c r="F129">
        <f t="shared" si="28"/>
        <v>0.42880103493979399</v>
      </c>
      <c r="G129">
        <f t="shared" si="29"/>
        <v>0.30011248904075899</v>
      </c>
      <c r="H129">
        <f t="shared" si="30"/>
        <v>-1.2035979111379729</v>
      </c>
      <c r="K129" s="38" t="s">
        <v>139</v>
      </c>
      <c r="L129" s="38" t="s">
        <v>138</v>
      </c>
      <c r="M129" s="38" t="s">
        <v>137</v>
      </c>
      <c r="Q129" s="83" t="s">
        <v>151</v>
      </c>
      <c r="R129" s="83" t="s">
        <v>162</v>
      </c>
    </row>
    <row r="130" spans="1:18" x14ac:dyDescent="0.25">
      <c r="A130" s="80">
        <v>1</v>
      </c>
      <c r="B130" s="79">
        <v>57</v>
      </c>
      <c r="C130" s="67">
        <v>7</v>
      </c>
      <c r="D130" s="141" t="s">
        <v>135</v>
      </c>
      <c r="E130">
        <f t="shared" si="27"/>
        <v>-0.56838587859187228</v>
      </c>
      <c r="F130">
        <f t="shared" si="28"/>
        <v>0.56643900252009405</v>
      </c>
      <c r="G130">
        <f t="shared" si="29"/>
        <v>0.36160935830173052</v>
      </c>
      <c r="H130">
        <f t="shared" si="30"/>
        <v>-1.0171907705397933</v>
      </c>
      <c r="K130" s="80">
        <v>1</v>
      </c>
      <c r="L130" s="79">
        <v>70</v>
      </c>
      <c r="M130" s="67">
        <v>8</v>
      </c>
      <c r="N130" s="151" t="s">
        <v>158</v>
      </c>
      <c r="O130" s="80">
        <f xml:space="preserve"> $M$124+L130*$M$125+M130*$M$126</f>
        <v>0.91409447987785253</v>
      </c>
      <c r="P130" s="79">
        <f>EXP(O130)</f>
        <v>2.4945153950011756</v>
      </c>
      <c r="Q130" s="84">
        <f>P130/(1+P130)</f>
        <v>0.71383728873237273</v>
      </c>
      <c r="R130" s="67">
        <f>IF(K130=1,IF(Q130&gt;=0.5,1,0),IF(Q130&lt;0.5,1,0))</f>
        <v>1</v>
      </c>
    </row>
    <row r="131" spans="1:18" x14ac:dyDescent="0.25">
      <c r="A131" s="78">
        <v>0</v>
      </c>
      <c r="B131">
        <v>73</v>
      </c>
      <c r="C131" s="35">
        <v>6</v>
      </c>
      <c r="D131" s="142"/>
      <c r="E131">
        <f t="shared" si="27"/>
        <v>2.140203549768227E-2</v>
      </c>
      <c r="F131">
        <f t="shared" si="28"/>
        <v>1.0216327016957218</v>
      </c>
      <c r="G131">
        <f t="shared" si="29"/>
        <v>0.49464969534832504</v>
      </c>
      <c r="H131">
        <f t="shared" si="30"/>
        <v>-0.70390545310650454</v>
      </c>
      <c r="K131" s="78">
        <v>0</v>
      </c>
      <c r="L131">
        <v>36</v>
      </c>
      <c r="M131" s="35">
        <v>5</v>
      </c>
      <c r="N131" s="152"/>
      <c r="O131" s="78">
        <f t="shared" ref="O131:O135" si="32" xml:space="preserve"> $M$124+L131*$M$125+M131*$M$126</f>
        <v>-0.16511396411863499</v>
      </c>
      <c r="P131">
        <f t="shared" ref="P131:P135" si="33">EXP(O131)</f>
        <v>0.84779708013516963</v>
      </c>
      <c r="Q131" s="85">
        <f t="shared" ref="Q131:Q135" si="34">P131/(1+P131)</f>
        <v>0.45881503399342521</v>
      </c>
      <c r="R131" s="35">
        <f t="shared" ref="R131:R135" si="35">IF(K131=1,IF(Q131&gt;=0.5,1,0),IF(Q131&lt;0.5,1,0))</f>
        <v>1</v>
      </c>
    </row>
    <row r="132" spans="1:18" x14ac:dyDescent="0.25">
      <c r="A132" s="78">
        <v>0</v>
      </c>
      <c r="B132">
        <v>71</v>
      </c>
      <c r="C132" s="35">
        <v>7</v>
      </c>
      <c r="D132" s="142"/>
      <c r="E132">
        <f t="shared" si="27"/>
        <v>-0.45055448620393967</v>
      </c>
      <c r="F132">
        <f t="shared" si="28"/>
        <v>0.63727469361130673</v>
      </c>
      <c r="G132">
        <f t="shared" si="29"/>
        <v>0.61077105992172775</v>
      </c>
      <c r="H132">
        <f t="shared" si="30"/>
        <v>-0.49303308737291379</v>
      </c>
      <c r="K132" s="78">
        <v>1</v>
      </c>
      <c r="L132">
        <v>70</v>
      </c>
      <c r="M132" s="35">
        <v>8</v>
      </c>
      <c r="N132" s="152"/>
      <c r="O132" s="78">
        <f t="shared" si="32"/>
        <v>0.91409447987785253</v>
      </c>
      <c r="P132">
        <f t="shared" si="33"/>
        <v>2.4945153950011756</v>
      </c>
      <c r="Q132" s="85">
        <f t="shared" si="34"/>
        <v>0.71383728873237273</v>
      </c>
      <c r="R132" s="35">
        <f t="shared" si="35"/>
        <v>1</v>
      </c>
    </row>
    <row r="133" spans="1:18" x14ac:dyDescent="0.25">
      <c r="A133" s="78">
        <v>1</v>
      </c>
      <c r="B133">
        <v>38</v>
      </c>
      <c r="C133" s="35">
        <v>4</v>
      </c>
      <c r="D133" s="142"/>
      <c r="E133">
        <f t="shared" si="27"/>
        <v>0.63707048582025716</v>
      </c>
      <c r="F133">
        <f t="shared" si="28"/>
        <v>1.890933241586606</v>
      </c>
      <c r="G133">
        <f t="shared" si="29"/>
        <v>0.6540909400415007</v>
      </c>
      <c r="H133">
        <f t="shared" si="30"/>
        <v>-0.4245088851405544</v>
      </c>
      <c r="K133" s="78">
        <v>1</v>
      </c>
      <c r="L133">
        <v>57</v>
      </c>
      <c r="M133" s="35">
        <v>6</v>
      </c>
      <c r="N133" s="152"/>
      <c r="O133" s="78">
        <f t="shared" si="32"/>
        <v>0.11326241294566941</v>
      </c>
      <c r="P133">
        <f t="shared" si="33"/>
        <v>1.1199257774147864</v>
      </c>
      <c r="Q133" s="85">
        <f t="shared" si="34"/>
        <v>0.52828537175509849</v>
      </c>
      <c r="R133" s="35">
        <f t="shared" si="35"/>
        <v>1</v>
      </c>
    </row>
    <row r="134" spans="1:18" x14ac:dyDescent="0.25">
      <c r="A134" s="78">
        <v>0</v>
      </c>
      <c r="B134">
        <v>68</v>
      </c>
      <c r="C134" s="35">
        <v>4</v>
      </c>
      <c r="D134" s="142"/>
      <c r="E134">
        <f t="shared" si="27"/>
        <v>0.88956632665154145</v>
      </c>
      <c r="F134">
        <f t="shared" si="28"/>
        <v>2.4340738294175197</v>
      </c>
      <c r="G134">
        <f t="shared" si="29"/>
        <v>0.29119933049593694</v>
      </c>
      <c r="H134">
        <f t="shared" si="30"/>
        <v>-1.2337472617833447</v>
      </c>
      <c r="K134" s="78">
        <v>1</v>
      </c>
      <c r="L134">
        <v>69</v>
      </c>
      <c r="M134" s="35">
        <v>4</v>
      </c>
      <c r="N134" s="152"/>
      <c r="O134" s="78">
        <f t="shared" si="32"/>
        <v>-0.89798285467925054</v>
      </c>
      <c r="P134">
        <f t="shared" si="33"/>
        <v>0.40739059752435036</v>
      </c>
      <c r="Q134" s="85">
        <f t="shared" si="34"/>
        <v>0.28946519767928303</v>
      </c>
      <c r="R134" s="35">
        <f t="shared" si="35"/>
        <v>0</v>
      </c>
    </row>
    <row r="135" spans="1:18" x14ac:dyDescent="0.25">
      <c r="A135" s="77">
        <v>0</v>
      </c>
      <c r="B135" s="76">
        <v>56</v>
      </c>
      <c r="C135" s="36">
        <v>5</v>
      </c>
      <c r="D135" s="142"/>
      <c r="E135">
        <f t="shared" si="27"/>
        <v>0.33344452467282482</v>
      </c>
      <c r="F135">
        <f t="shared" si="28"/>
        <v>1.3957676137287025</v>
      </c>
      <c r="G135">
        <f t="shared" si="29"/>
        <v>0.41740275403574278</v>
      </c>
      <c r="H135">
        <f t="shared" si="30"/>
        <v>-0.87370368628762995</v>
      </c>
      <c r="K135" s="77">
        <v>0</v>
      </c>
      <c r="L135" s="76">
        <v>41</v>
      </c>
      <c r="M135" s="36">
        <v>3</v>
      </c>
      <c r="N135" s="153"/>
      <c r="O135" s="77">
        <f t="shared" si="32"/>
        <v>-1.1174435355495889</v>
      </c>
      <c r="P135" s="76">
        <f t="shared" si="33"/>
        <v>0.32711498443054093</v>
      </c>
      <c r="Q135" s="86">
        <f t="shared" si="34"/>
        <v>0.24648578930099602</v>
      </c>
      <c r="R135" s="36">
        <f t="shared" si="35"/>
        <v>1</v>
      </c>
    </row>
    <row r="136" spans="1:18" x14ac:dyDescent="0.25">
      <c r="A136" s="80">
        <v>1</v>
      </c>
      <c r="B136" s="79">
        <v>67</v>
      </c>
      <c r="C136" s="67">
        <v>3</v>
      </c>
      <c r="D136" s="141" t="s">
        <v>134</v>
      </c>
      <c r="E136">
        <f t="shared" si="27"/>
        <v>1.336273264270035</v>
      </c>
      <c r="F136">
        <f t="shared" si="28"/>
        <v>3.8048374270722034</v>
      </c>
      <c r="G136">
        <f t="shared" si="29"/>
        <v>0.79187641305705037</v>
      </c>
      <c r="H136">
        <f t="shared" si="30"/>
        <v>-0.23334994346374746</v>
      </c>
    </row>
    <row r="137" spans="1:18" x14ac:dyDescent="0.25">
      <c r="A137" s="78">
        <v>1</v>
      </c>
      <c r="B137">
        <v>45</v>
      </c>
      <c r="C137" s="35">
        <v>7</v>
      </c>
      <c r="D137" s="142"/>
      <c r="E137">
        <f t="shared" si="27"/>
        <v>-0.66938421492438582</v>
      </c>
      <c r="F137">
        <f t="shared" si="28"/>
        <v>0.51202377732943427</v>
      </c>
      <c r="G137">
        <f t="shared" si="29"/>
        <v>0.33863473908709335</v>
      </c>
      <c r="H137">
        <f t="shared" si="30"/>
        <v>-1.0828332183050591</v>
      </c>
      <c r="K137" s="38" t="s">
        <v>164</v>
      </c>
      <c r="L137" s="31">
        <f>COUNTIF(R130:R135,1)</f>
        <v>5</v>
      </c>
    </row>
    <row r="138" spans="1:18" x14ac:dyDescent="0.25">
      <c r="A138" s="78">
        <v>1</v>
      </c>
      <c r="B138">
        <v>41</v>
      </c>
      <c r="C138" s="35">
        <v>6</v>
      </c>
      <c r="D138" s="142"/>
      <c r="E138">
        <f t="shared" si="27"/>
        <v>-0.24792686138902065</v>
      </c>
      <c r="F138">
        <f t="shared" si="28"/>
        <v>0.78041701980757316</v>
      </c>
      <c r="G138">
        <f t="shared" si="29"/>
        <v>0.43833383478434751</v>
      </c>
      <c r="H138">
        <f t="shared" si="30"/>
        <v>-0.82477447904432699</v>
      </c>
      <c r="K138" s="38" t="s">
        <v>165</v>
      </c>
      <c r="L138" s="31">
        <f>COUNTIF(R130:R135,0)</f>
        <v>1</v>
      </c>
    </row>
    <row r="139" spans="1:18" x14ac:dyDescent="0.25">
      <c r="A139" s="78">
        <v>0</v>
      </c>
      <c r="B139">
        <v>77</v>
      </c>
      <c r="C139" s="35">
        <v>7</v>
      </c>
      <c r="D139" s="142"/>
      <c r="E139">
        <f t="shared" si="27"/>
        <v>-0.40005531803768291</v>
      </c>
      <c r="F139">
        <f t="shared" si="28"/>
        <v>0.67028296627167239</v>
      </c>
      <c r="G139">
        <f t="shared" si="29"/>
        <v>0.59870095079287866</v>
      </c>
      <c r="H139">
        <f t="shared" si="30"/>
        <v>-0.51299305295641995</v>
      </c>
      <c r="K139" s="38" t="s">
        <v>166</v>
      </c>
      <c r="L139" s="31">
        <f>L137/(L137+L138)</f>
        <v>0.83333333333333337</v>
      </c>
    </row>
    <row r="140" spans="1:18" x14ac:dyDescent="0.25">
      <c r="A140" s="78">
        <v>1</v>
      </c>
      <c r="B140">
        <v>56</v>
      </c>
      <c r="C140" s="35">
        <v>6</v>
      </c>
      <c r="D140" s="142"/>
      <c r="E140">
        <f t="shared" si="27"/>
        <v>-0.1216789409733785</v>
      </c>
      <c r="F140">
        <f t="shared" si="28"/>
        <v>0.88543259900117621</v>
      </c>
      <c r="G140">
        <f t="shared" si="29"/>
        <v>0.46961774155715857</v>
      </c>
      <c r="H140">
        <f t="shared" si="30"/>
        <v>-0.75583623103463093</v>
      </c>
    </row>
    <row r="141" spans="1:18" x14ac:dyDescent="0.25">
      <c r="A141" s="77">
        <v>1</v>
      </c>
      <c r="B141" s="76">
        <v>71</v>
      </c>
      <c r="C141" s="36">
        <v>5</v>
      </c>
      <c r="D141" s="142"/>
      <c r="E141">
        <f t="shared" si="27"/>
        <v>0.45969244508846652</v>
      </c>
      <c r="F141">
        <f t="shared" si="28"/>
        <v>1.5835868701712821</v>
      </c>
      <c r="G141">
        <f t="shared" si="29"/>
        <v>0.61294121303004467</v>
      </c>
      <c r="H141">
        <f t="shared" si="30"/>
        <v>-0.48948624808505081</v>
      </c>
    </row>
    <row r="142" spans="1:18" x14ac:dyDescent="0.25">
      <c r="A142" s="80">
        <v>0</v>
      </c>
      <c r="B142" s="79">
        <v>38</v>
      </c>
      <c r="C142" s="67">
        <v>8</v>
      </c>
      <c r="D142" s="141" t="s">
        <v>132</v>
      </c>
      <c r="E142">
        <f t="shared" si="27"/>
        <v>-1.1834233767645554</v>
      </c>
      <c r="F142">
        <f t="shared" si="28"/>
        <v>0.30622860623212417</v>
      </c>
      <c r="G142">
        <f t="shared" si="29"/>
        <v>0.76556277762477243</v>
      </c>
      <c r="H142">
        <f t="shared" si="30"/>
        <v>-0.26714405859274754</v>
      </c>
    </row>
    <row r="143" spans="1:18" x14ac:dyDescent="0.25">
      <c r="A143" s="78">
        <v>1</v>
      </c>
      <c r="B143">
        <v>70</v>
      </c>
      <c r="C143" s="35">
        <v>5</v>
      </c>
      <c r="D143" s="142"/>
      <c r="E143">
        <f t="shared" si="27"/>
        <v>0.45127591706075698</v>
      </c>
      <c r="F143">
        <f t="shared" si="28"/>
        <v>1.5703144988854987</v>
      </c>
      <c r="G143">
        <f t="shared" si="29"/>
        <v>0.61094255180305557</v>
      </c>
      <c r="H143">
        <f t="shared" si="30"/>
        <v>-0.49275234746659152</v>
      </c>
    </row>
    <row r="144" spans="1:18" x14ac:dyDescent="0.25">
      <c r="A144" s="78">
        <v>0</v>
      </c>
      <c r="B144">
        <v>59</v>
      </c>
      <c r="C144" s="35">
        <v>8</v>
      </c>
      <c r="D144" s="142"/>
      <c r="E144">
        <f t="shared" si="27"/>
        <v>-1.0066762881826565</v>
      </c>
      <c r="F144">
        <f t="shared" si="28"/>
        <v>0.36543155250323694</v>
      </c>
      <c r="G144">
        <f t="shared" si="29"/>
        <v>0.73236918992146216</v>
      </c>
      <c r="H144">
        <f t="shared" si="30"/>
        <v>-0.31147053435027428</v>
      </c>
    </row>
    <row r="145" spans="1:18" x14ac:dyDescent="0.25">
      <c r="A145" s="78">
        <v>1</v>
      </c>
      <c r="B145">
        <v>72</v>
      </c>
      <c r="C145" s="35">
        <v>4</v>
      </c>
      <c r="D145" s="142"/>
      <c r="E145">
        <f t="shared" si="27"/>
        <v>0.92323243876237915</v>
      </c>
      <c r="F145">
        <f t="shared" si="28"/>
        <v>2.5174146409567899</v>
      </c>
      <c r="G145">
        <f t="shared" si="29"/>
        <v>0.71570027930287317</v>
      </c>
      <c r="H145">
        <f t="shared" si="30"/>
        <v>-0.3344938039863366</v>
      </c>
    </row>
    <row r="146" spans="1:18" x14ac:dyDescent="0.25">
      <c r="A146" s="78">
        <v>0</v>
      </c>
      <c r="B146">
        <v>65</v>
      </c>
      <c r="C146" s="35">
        <v>6</v>
      </c>
      <c r="D146" s="142"/>
      <c r="E146">
        <f t="shared" si="27"/>
        <v>-4.593018872399357E-2</v>
      </c>
      <c r="F146">
        <f t="shared" si="28"/>
        <v>0.95510863721604211</v>
      </c>
      <c r="G146">
        <f t="shared" si="29"/>
        <v>0.51148052899195429</v>
      </c>
      <c r="H146">
        <f t="shared" si="30"/>
        <v>-0.67044576080189588</v>
      </c>
    </row>
    <row r="147" spans="1:18" x14ac:dyDescent="0.25">
      <c r="A147" s="77">
        <v>0</v>
      </c>
      <c r="B147" s="76">
        <v>40</v>
      </c>
      <c r="C147" s="36">
        <v>7</v>
      </c>
      <c r="D147" s="150"/>
      <c r="E147">
        <f t="shared" si="27"/>
        <v>-0.71146685506293306</v>
      </c>
      <c r="F147">
        <f t="shared" si="28"/>
        <v>0.49092355534873822</v>
      </c>
      <c r="G147">
        <f t="shared" si="29"/>
        <v>0.67072520010329595</v>
      </c>
      <c r="H147">
        <f t="shared" si="30"/>
        <v>-0.3993957637430206</v>
      </c>
    </row>
    <row r="150" spans="1:18" x14ac:dyDescent="0.25">
      <c r="A150" s="143" t="s">
        <v>161</v>
      </c>
      <c r="B150" s="143"/>
      <c r="C150" s="143"/>
      <c r="D150" s="143"/>
      <c r="E150" s="143"/>
      <c r="F150" s="143"/>
      <c r="G150" s="143"/>
      <c r="H150" s="143"/>
      <c r="I150" s="143"/>
    </row>
    <row r="151" spans="1:18" x14ac:dyDescent="0.25">
      <c r="A151" s="81" t="s">
        <v>139</v>
      </c>
      <c r="B151" s="81" t="s">
        <v>138</v>
      </c>
      <c r="C151" s="81" t="s">
        <v>137</v>
      </c>
      <c r="E151" s="81" t="s">
        <v>141</v>
      </c>
      <c r="F151" s="81" t="s">
        <v>142</v>
      </c>
      <c r="G151" s="81" t="s">
        <v>143</v>
      </c>
      <c r="H151" s="81" t="s">
        <v>144</v>
      </c>
      <c r="I151" s="81" t="s">
        <v>145</v>
      </c>
      <c r="K151" s="38" t="s">
        <v>146</v>
      </c>
      <c r="L151" s="38" t="s">
        <v>152</v>
      </c>
      <c r="M151" s="38" t="s">
        <v>153</v>
      </c>
    </row>
    <row r="152" spans="1:18" x14ac:dyDescent="0.25">
      <c r="A152" s="80">
        <v>1</v>
      </c>
      <c r="B152" s="79">
        <v>70</v>
      </c>
      <c r="C152" s="67">
        <v>5</v>
      </c>
      <c r="D152" s="141" t="s">
        <v>136</v>
      </c>
      <c r="E152">
        <f>$L$152 + B152*$L$153 + C152*$L$154</f>
        <v>0.48594197760915592</v>
      </c>
      <c r="F152">
        <f>EXP(E152)</f>
        <v>1.6257056661451814</v>
      </c>
      <c r="G152">
        <f xml:space="preserve"> IF(A152=1,F152/(1+F152),1 - (F152/(1+F152)))</f>
        <v>0.61915000112403773</v>
      </c>
      <c r="H152">
        <f>LN(G152)</f>
        <v>-0.47940770750557649</v>
      </c>
      <c r="I152">
        <f>SUM(H152:H175)</f>
        <v>-15.901111959634687</v>
      </c>
      <c r="K152" s="31" t="s">
        <v>147</v>
      </c>
      <c r="L152" s="31">
        <v>-1.6677678836767982</v>
      </c>
      <c r="M152" s="31">
        <f>-L152</f>
        <v>1.6677678836767982</v>
      </c>
      <c r="N152" s="78"/>
    </row>
    <row r="153" spans="1:18" x14ac:dyDescent="0.25">
      <c r="A153" s="78">
        <v>0</v>
      </c>
      <c r="B153">
        <v>59</v>
      </c>
      <c r="C153" s="35">
        <v>4</v>
      </c>
      <c r="D153" s="142"/>
      <c r="E153">
        <f t="shared" ref="E153:E175" si="36">$L$152 + B153*$L$153 + C153*$L$154</f>
        <v>0.11864142540470735</v>
      </c>
      <c r="F153">
        <f t="shared" ref="F153:F175" si="37">EXP(E153)</f>
        <v>1.1259661030540218</v>
      </c>
      <c r="G153">
        <f t="shared" ref="G153:G175" si="38" xml:space="preserve"> IF(A153=1,F153/(1+F153),1 - (F153/(1+F153)))</f>
        <v>0.47037438582085878</v>
      </c>
      <c r="H153">
        <f t="shared" ref="H153:H175" si="39">LN(G153)</f>
        <v>-0.75422633579171872</v>
      </c>
      <c r="K153" s="31" t="s">
        <v>148</v>
      </c>
      <c r="L153" s="31">
        <v>2.1147140017580748E-2</v>
      </c>
      <c r="M153" s="31">
        <f t="shared" ref="M153:M154" si="40">-L153</f>
        <v>-2.1147140017580748E-2</v>
      </c>
      <c r="N153" s="78"/>
    </row>
    <row r="154" spans="1:18" x14ac:dyDescent="0.25">
      <c r="A154" s="78">
        <v>1</v>
      </c>
      <c r="B154">
        <v>68</v>
      </c>
      <c r="C154" s="35">
        <v>4</v>
      </c>
      <c r="D154" s="142"/>
      <c r="E154">
        <f t="shared" si="36"/>
        <v>0.30896568556293402</v>
      </c>
      <c r="F154">
        <f t="shared" si="37"/>
        <v>1.3620156329018211</v>
      </c>
      <c r="G154">
        <f t="shared" si="38"/>
        <v>0.57663277665463031</v>
      </c>
      <c r="H154">
        <f t="shared" si="39"/>
        <v>-0.5505496506923756</v>
      </c>
      <c r="K154" s="31" t="s">
        <v>149</v>
      </c>
      <c r="L154" s="31">
        <v>0.13468201201106036</v>
      </c>
      <c r="M154" s="31">
        <f t="shared" si="40"/>
        <v>-0.13468201201106036</v>
      </c>
      <c r="N154" s="78"/>
    </row>
    <row r="155" spans="1:18" x14ac:dyDescent="0.25">
      <c r="A155" s="78">
        <v>0</v>
      </c>
      <c r="B155">
        <v>50</v>
      </c>
      <c r="C155" s="35">
        <v>6</v>
      </c>
      <c r="D155" s="142"/>
      <c r="E155">
        <f t="shared" si="36"/>
        <v>0.19768118926860145</v>
      </c>
      <c r="F155">
        <f t="shared" si="37"/>
        <v>1.2185738374705795</v>
      </c>
      <c r="G155">
        <f t="shared" si="38"/>
        <v>0.4507400128454192</v>
      </c>
      <c r="H155">
        <f t="shared" si="39"/>
        <v>-0.79686457389310617</v>
      </c>
    </row>
    <row r="156" spans="1:18" x14ac:dyDescent="0.25">
      <c r="A156" s="78">
        <v>0</v>
      </c>
      <c r="B156">
        <v>40</v>
      </c>
      <c r="C156" s="35">
        <v>7</v>
      </c>
      <c r="D156" s="142"/>
      <c r="E156">
        <f t="shared" si="36"/>
        <v>0.12089180110385433</v>
      </c>
      <c r="F156">
        <f t="shared" si="37"/>
        <v>1.1285028030038315</v>
      </c>
      <c r="G156">
        <f t="shared" si="38"/>
        <v>0.46981380460892908</v>
      </c>
      <c r="H156">
        <f t="shared" si="39"/>
        <v>-0.75541882317683151</v>
      </c>
      <c r="K156" s="154" t="s">
        <v>170</v>
      </c>
      <c r="L156" s="155"/>
      <c r="M156" s="155"/>
      <c r="N156" s="155"/>
      <c r="O156" s="155"/>
      <c r="P156" s="155"/>
      <c r="Q156" s="155"/>
      <c r="R156" s="156"/>
    </row>
    <row r="157" spans="1:18" x14ac:dyDescent="0.25">
      <c r="A157" s="77">
        <v>1</v>
      </c>
      <c r="B157" s="76">
        <v>78</v>
      </c>
      <c r="C157" s="36">
        <v>8</v>
      </c>
      <c r="D157" s="142"/>
      <c r="E157">
        <f t="shared" si="36"/>
        <v>1.059165133782983</v>
      </c>
      <c r="F157">
        <f t="shared" si="37"/>
        <v>2.8839622612619671</v>
      </c>
      <c r="G157">
        <f t="shared" si="38"/>
        <v>0.7425309689607843</v>
      </c>
      <c r="H157">
        <f t="shared" si="39"/>
        <v>-0.29769070013698679</v>
      </c>
      <c r="K157" s="38" t="s">
        <v>139</v>
      </c>
      <c r="L157" s="38" t="s">
        <v>138</v>
      </c>
      <c r="M157" s="38" t="s">
        <v>137</v>
      </c>
      <c r="Q157" s="83" t="s">
        <v>151</v>
      </c>
      <c r="R157" s="83" t="s">
        <v>162</v>
      </c>
    </row>
    <row r="158" spans="1:18" x14ac:dyDescent="0.25">
      <c r="A158" s="80">
        <v>1</v>
      </c>
      <c r="B158" s="79">
        <v>57</v>
      </c>
      <c r="C158" s="67">
        <v>7</v>
      </c>
      <c r="D158" s="141" t="s">
        <v>135</v>
      </c>
      <c r="E158">
        <f t="shared" si="36"/>
        <v>0.48039318140272691</v>
      </c>
      <c r="F158">
        <f t="shared" si="37"/>
        <v>1.6167099375254079</v>
      </c>
      <c r="G158">
        <f t="shared" si="38"/>
        <v>0.61784071453265921</v>
      </c>
      <c r="H158">
        <f t="shared" si="39"/>
        <v>-0.48152459822066568</v>
      </c>
      <c r="K158" s="80">
        <v>0</v>
      </c>
      <c r="L158" s="79">
        <v>38</v>
      </c>
      <c r="M158" s="67">
        <v>8</v>
      </c>
      <c r="N158" s="151" t="s">
        <v>160</v>
      </c>
      <c r="O158" s="80">
        <f xml:space="preserve"> $M$152+L158*$M$153+M158*$M$154</f>
        <v>-0.21327953307975311</v>
      </c>
      <c r="P158" s="79">
        <f>EXP(O158)</f>
        <v>0.80793026241374133</v>
      </c>
      <c r="Q158" s="84">
        <f>P158/(1+P158)</f>
        <v>0.44688132015395632</v>
      </c>
      <c r="R158" s="67">
        <f>IF(K158=1,IF(Q158&gt;=0.5,1,0),IF(Q158&lt;0.5,1,0))</f>
        <v>1</v>
      </c>
    </row>
    <row r="159" spans="1:18" x14ac:dyDescent="0.25">
      <c r="A159" s="78">
        <v>0</v>
      </c>
      <c r="B159">
        <v>73</v>
      </c>
      <c r="C159" s="35">
        <v>6</v>
      </c>
      <c r="D159" s="142"/>
      <c r="E159">
        <f t="shared" si="36"/>
        <v>0.68406540967295859</v>
      </c>
      <c r="F159">
        <f t="shared" si="37"/>
        <v>1.9819186876705326</v>
      </c>
      <c r="G159">
        <f t="shared" si="38"/>
        <v>0.33535455012061288</v>
      </c>
      <c r="H159">
        <f t="shared" si="39"/>
        <v>-1.0925669482546567</v>
      </c>
      <c r="K159" s="78">
        <v>1</v>
      </c>
      <c r="L159">
        <v>70</v>
      </c>
      <c r="M159" s="35">
        <v>5</v>
      </c>
      <c r="N159" s="152"/>
      <c r="O159" s="78">
        <f t="shared" ref="O159:O163" si="41" xml:space="preserve"> $M$152+L159*$M$153+M159*$M$154</f>
        <v>-0.48594197760915592</v>
      </c>
      <c r="P159">
        <f t="shared" ref="P159:P163" si="42">EXP(O159)</f>
        <v>0.61511749686594031</v>
      </c>
      <c r="Q159" s="85">
        <f t="shared" ref="Q159:Q163" si="43">P159/(1+P159)</f>
        <v>0.38084999887596221</v>
      </c>
      <c r="R159" s="35">
        <f t="shared" ref="R159:R163" si="44">IF(K159=1,IF(Q159&gt;=0.5,1,0),IF(Q159&lt;0.5,1,0))</f>
        <v>0</v>
      </c>
    </row>
    <row r="160" spans="1:18" x14ac:dyDescent="0.25">
      <c r="A160" s="78">
        <v>0</v>
      </c>
      <c r="B160">
        <v>71</v>
      </c>
      <c r="C160" s="35">
        <v>7</v>
      </c>
      <c r="D160" s="142"/>
      <c r="E160">
        <f t="shared" si="36"/>
        <v>0.77645314164885759</v>
      </c>
      <c r="F160">
        <f t="shared" si="37"/>
        <v>2.1737485978501905</v>
      </c>
      <c r="G160">
        <f t="shared" si="38"/>
        <v>0.31508481821067125</v>
      </c>
      <c r="H160">
        <f t="shared" si="39"/>
        <v>-1.154913412240731</v>
      </c>
      <c r="K160" s="78">
        <v>0</v>
      </c>
      <c r="L160">
        <v>59</v>
      </c>
      <c r="M160" s="35">
        <v>8</v>
      </c>
      <c r="N160" s="152"/>
      <c r="O160" s="78">
        <f t="shared" si="41"/>
        <v>-0.6573694734489488</v>
      </c>
      <c r="P160">
        <f t="shared" si="42"/>
        <v>0.51821271543936487</v>
      </c>
      <c r="Q160" s="85">
        <f t="shared" si="43"/>
        <v>0.34133077016773383</v>
      </c>
      <c r="R160" s="35">
        <f t="shared" si="44"/>
        <v>1</v>
      </c>
    </row>
    <row r="161" spans="1:18" x14ac:dyDescent="0.25">
      <c r="A161" s="78">
        <v>1</v>
      </c>
      <c r="B161">
        <v>38</v>
      </c>
      <c r="C161" s="35">
        <v>4</v>
      </c>
      <c r="D161" s="142"/>
      <c r="E161">
        <f t="shared" si="36"/>
        <v>-0.32544851496448834</v>
      </c>
      <c r="F161">
        <f t="shared" si="37"/>
        <v>0.72220336197469848</v>
      </c>
      <c r="G161">
        <f t="shared" si="38"/>
        <v>0.41934847993015856</v>
      </c>
      <c r="H161">
        <f t="shared" si="39"/>
        <v>-0.86905301038204075</v>
      </c>
      <c r="K161" s="78">
        <v>1</v>
      </c>
      <c r="L161">
        <v>72</v>
      </c>
      <c r="M161" s="35">
        <v>4</v>
      </c>
      <c r="N161" s="152"/>
      <c r="O161" s="78">
        <f t="shared" si="41"/>
        <v>-0.39355424563325714</v>
      </c>
      <c r="P161">
        <f t="shared" si="42"/>
        <v>0.67465471951174882</v>
      </c>
      <c r="Q161" s="85">
        <f t="shared" si="43"/>
        <v>0.40286198202603024</v>
      </c>
      <c r="R161" s="35">
        <f t="shared" si="44"/>
        <v>0</v>
      </c>
    </row>
    <row r="162" spans="1:18" x14ac:dyDescent="0.25">
      <c r="A162" s="78">
        <v>0</v>
      </c>
      <c r="B162">
        <v>68</v>
      </c>
      <c r="C162" s="35">
        <v>4</v>
      </c>
      <c r="D162" s="142"/>
      <c r="E162">
        <f t="shared" si="36"/>
        <v>0.30896568556293402</v>
      </c>
      <c r="F162">
        <f t="shared" si="37"/>
        <v>1.3620156329018211</v>
      </c>
      <c r="G162">
        <f t="shared" si="38"/>
        <v>0.42336722334536969</v>
      </c>
      <c r="H162">
        <f t="shared" si="39"/>
        <v>-0.8595153362553094</v>
      </c>
      <c r="K162" s="78">
        <v>0</v>
      </c>
      <c r="L162">
        <v>65</v>
      </c>
      <c r="M162" s="35">
        <v>6</v>
      </c>
      <c r="N162" s="152"/>
      <c r="O162" s="78">
        <f t="shared" si="41"/>
        <v>-0.51488828953231258</v>
      </c>
      <c r="P162">
        <f t="shared" si="42"/>
        <v>0.59756734541741785</v>
      </c>
      <c r="Q162" s="85">
        <f t="shared" si="43"/>
        <v>0.37404829732625972</v>
      </c>
      <c r="R162" s="35">
        <f t="shared" si="44"/>
        <v>1</v>
      </c>
    </row>
    <row r="163" spans="1:18" x14ac:dyDescent="0.25">
      <c r="A163" s="77">
        <v>0</v>
      </c>
      <c r="B163" s="76">
        <v>56</v>
      </c>
      <c r="C163" s="36">
        <v>5</v>
      </c>
      <c r="D163" s="142"/>
      <c r="E163">
        <f t="shared" si="36"/>
        <v>0.18988201736302546</v>
      </c>
      <c r="F163">
        <f t="shared" si="37"/>
        <v>1.2091069356169468</v>
      </c>
      <c r="G163">
        <f t="shared" si="38"/>
        <v>0.45267161307459558</v>
      </c>
      <c r="H163">
        <f t="shared" si="39"/>
        <v>-0.79258833232784143</v>
      </c>
      <c r="K163" s="77">
        <v>0</v>
      </c>
      <c r="L163" s="76">
        <v>40</v>
      </c>
      <c r="M163" s="36">
        <v>7</v>
      </c>
      <c r="N163" s="153"/>
      <c r="O163" s="77">
        <f t="shared" si="41"/>
        <v>-0.12089180110385433</v>
      </c>
      <c r="P163" s="76">
        <f t="shared" si="42"/>
        <v>0.88612983267583845</v>
      </c>
      <c r="Q163" s="86">
        <f t="shared" si="43"/>
        <v>0.46981380460892908</v>
      </c>
      <c r="R163" s="36">
        <f t="shared" si="44"/>
        <v>1</v>
      </c>
    </row>
    <row r="164" spans="1:18" x14ac:dyDescent="0.25">
      <c r="A164" s="80">
        <v>1</v>
      </c>
      <c r="B164" s="79">
        <v>67</v>
      </c>
      <c r="C164" s="67">
        <v>3</v>
      </c>
      <c r="D164" s="141" t="s">
        <v>134</v>
      </c>
      <c r="E164">
        <f t="shared" si="36"/>
        <v>0.15313653353429302</v>
      </c>
      <c r="F164">
        <f t="shared" si="37"/>
        <v>1.1654840957428552</v>
      </c>
      <c r="G164">
        <f t="shared" si="38"/>
        <v>0.53820949229509052</v>
      </c>
      <c r="H164">
        <f t="shared" si="39"/>
        <v>-0.61950740373023994</v>
      </c>
    </row>
    <row r="165" spans="1:18" x14ac:dyDescent="0.25">
      <c r="A165" s="78">
        <v>1</v>
      </c>
      <c r="B165">
        <v>45</v>
      </c>
      <c r="C165" s="35">
        <v>7</v>
      </c>
      <c r="D165" s="142"/>
      <c r="E165">
        <f t="shared" si="36"/>
        <v>0.22662750119175801</v>
      </c>
      <c r="F165">
        <f t="shared" si="37"/>
        <v>1.2543625323563028</v>
      </c>
      <c r="G165">
        <f t="shared" si="38"/>
        <v>0.5564156227548811</v>
      </c>
      <c r="H165">
        <f t="shared" si="39"/>
        <v>-0.58623974104723608</v>
      </c>
      <c r="K165" s="38" t="s">
        <v>164</v>
      </c>
      <c r="L165" s="31">
        <f>COUNTIF(R158:R163,1)</f>
        <v>4</v>
      </c>
    </row>
    <row r="166" spans="1:18" x14ac:dyDescent="0.25">
      <c r="A166" s="78">
        <v>1</v>
      </c>
      <c r="B166">
        <v>41</v>
      </c>
      <c r="C166" s="35">
        <v>6</v>
      </c>
      <c r="D166" s="142"/>
      <c r="E166">
        <f t="shared" si="36"/>
        <v>7.3569291103746659E-3</v>
      </c>
      <c r="F166">
        <f t="shared" si="37"/>
        <v>1.0073840578004853</v>
      </c>
      <c r="G166">
        <f t="shared" si="38"/>
        <v>0.50183922398202563</v>
      </c>
      <c r="H166">
        <f t="shared" si="39"/>
        <v>-0.68947548154024252</v>
      </c>
      <c r="K166" s="38" t="s">
        <v>165</v>
      </c>
      <c r="L166" s="31">
        <f>COUNTIF(R158:R163,0)</f>
        <v>2</v>
      </c>
    </row>
    <row r="167" spans="1:18" x14ac:dyDescent="0.25">
      <c r="A167" s="78">
        <v>0</v>
      </c>
      <c r="B167">
        <v>77</v>
      </c>
      <c r="C167" s="35">
        <v>7</v>
      </c>
      <c r="D167" s="142"/>
      <c r="E167">
        <f t="shared" si="36"/>
        <v>0.90333598175434204</v>
      </c>
      <c r="F167">
        <f t="shared" si="37"/>
        <v>2.4678220036742498</v>
      </c>
      <c r="G167">
        <f t="shared" si="38"/>
        <v>0.2883654348292598</v>
      </c>
      <c r="H167">
        <f t="shared" si="39"/>
        <v>-1.2435267322476584</v>
      </c>
      <c r="K167" s="38" t="s">
        <v>166</v>
      </c>
      <c r="L167" s="31">
        <f>L165/(L165+L166)</f>
        <v>0.66666666666666663</v>
      </c>
    </row>
    <row r="168" spans="1:18" x14ac:dyDescent="0.25">
      <c r="A168" s="78">
        <v>1</v>
      </c>
      <c r="B168">
        <v>56</v>
      </c>
      <c r="C168" s="35">
        <v>6</v>
      </c>
      <c r="D168" s="142"/>
      <c r="E168">
        <f t="shared" si="36"/>
        <v>0.32456402937408591</v>
      </c>
      <c r="F168">
        <f t="shared" si="37"/>
        <v>1.3834273807862463</v>
      </c>
      <c r="G168">
        <f t="shared" si="38"/>
        <v>0.58043613660672155</v>
      </c>
      <c r="H168">
        <f t="shared" si="39"/>
        <v>-0.54397549835493064</v>
      </c>
    </row>
    <row r="169" spans="1:18" x14ac:dyDescent="0.25">
      <c r="A169" s="77">
        <v>1</v>
      </c>
      <c r="B169" s="76">
        <v>71</v>
      </c>
      <c r="C169" s="36">
        <v>5</v>
      </c>
      <c r="D169" s="142"/>
      <c r="E169">
        <f t="shared" si="36"/>
        <v>0.50708911762673681</v>
      </c>
      <c r="F169">
        <f t="shared" si="37"/>
        <v>1.6604507765223357</v>
      </c>
      <c r="G169">
        <f t="shared" si="38"/>
        <v>0.62412384817464239</v>
      </c>
      <c r="H169">
        <f t="shared" si="39"/>
        <v>-0.47140645566734479</v>
      </c>
    </row>
    <row r="170" spans="1:18" x14ac:dyDescent="0.25">
      <c r="A170" s="80">
        <v>1</v>
      </c>
      <c r="B170" s="79">
        <v>70</v>
      </c>
      <c r="C170" s="67">
        <v>8</v>
      </c>
      <c r="D170" s="141" t="s">
        <v>133</v>
      </c>
      <c r="E170">
        <f t="shared" si="36"/>
        <v>0.88998801364233704</v>
      </c>
      <c r="F170">
        <f t="shared" si="37"/>
        <v>2.4351004631298485</v>
      </c>
      <c r="G170">
        <f t="shared" si="38"/>
        <v>0.7088876989964763</v>
      </c>
      <c r="H170">
        <f t="shared" si="39"/>
        <v>-0.34405815851254612</v>
      </c>
    </row>
    <row r="171" spans="1:18" x14ac:dyDescent="0.25">
      <c r="A171" s="78">
        <v>0</v>
      </c>
      <c r="B171">
        <v>36</v>
      </c>
      <c r="C171" s="35">
        <v>5</v>
      </c>
      <c r="D171" s="142"/>
      <c r="E171">
        <f t="shared" si="36"/>
        <v>-0.23306078298858945</v>
      </c>
      <c r="F171">
        <f t="shared" si="37"/>
        <v>0.79210542552599783</v>
      </c>
      <c r="G171">
        <f t="shared" si="38"/>
        <v>0.55800288630145278</v>
      </c>
      <c r="H171">
        <f t="shared" si="39"/>
        <v>-0.58339114403095516</v>
      </c>
    </row>
    <row r="172" spans="1:18" x14ac:dyDescent="0.25">
      <c r="A172" s="78">
        <v>1</v>
      </c>
      <c r="B172">
        <v>70</v>
      </c>
      <c r="C172" s="35">
        <v>8</v>
      </c>
      <c r="D172" s="142"/>
      <c r="E172">
        <f t="shared" si="36"/>
        <v>0.88998801364233704</v>
      </c>
      <c r="F172">
        <f t="shared" si="37"/>
        <v>2.4351004631298485</v>
      </c>
      <c r="G172">
        <f t="shared" si="38"/>
        <v>0.7088876989964763</v>
      </c>
      <c r="H172">
        <f t="shared" si="39"/>
        <v>-0.34405815851254612</v>
      </c>
    </row>
    <row r="173" spans="1:18" x14ac:dyDescent="0.25">
      <c r="A173" s="78">
        <v>1</v>
      </c>
      <c r="B173">
        <v>57</v>
      </c>
      <c r="C173" s="35">
        <v>6</v>
      </c>
      <c r="D173" s="142"/>
      <c r="E173">
        <f t="shared" si="36"/>
        <v>0.34571116939166657</v>
      </c>
      <c r="F173">
        <f t="shared" si="37"/>
        <v>1.4129944408298829</v>
      </c>
      <c r="G173">
        <f t="shared" si="38"/>
        <v>0.58557716376003022</v>
      </c>
      <c r="H173">
        <f t="shared" si="39"/>
        <v>-0.53515731340683503</v>
      </c>
    </row>
    <row r="174" spans="1:18" x14ac:dyDescent="0.25">
      <c r="A174" s="78">
        <v>1</v>
      </c>
      <c r="B174">
        <v>69</v>
      </c>
      <c r="C174" s="35">
        <v>4</v>
      </c>
      <c r="D174" s="142"/>
      <c r="E174">
        <f t="shared" si="36"/>
        <v>0.33011282558051491</v>
      </c>
      <c r="F174">
        <f t="shared" si="37"/>
        <v>1.3911250741039269</v>
      </c>
      <c r="G174">
        <f t="shared" si="38"/>
        <v>0.5817868287903134</v>
      </c>
      <c r="H174">
        <f t="shared" si="39"/>
        <v>-0.54165117190140455</v>
      </c>
    </row>
    <row r="175" spans="1:18" x14ac:dyDescent="0.25">
      <c r="A175" s="77">
        <v>0</v>
      </c>
      <c r="B175" s="76">
        <v>41</v>
      </c>
      <c r="C175" s="36">
        <v>3</v>
      </c>
      <c r="D175" s="150"/>
      <c r="E175">
        <f t="shared" si="36"/>
        <v>-0.39668910692280646</v>
      </c>
      <c r="F175">
        <f t="shared" si="37"/>
        <v>0.67254308212221192</v>
      </c>
      <c r="G175">
        <f t="shared" si="38"/>
        <v>0.59789192319706741</v>
      </c>
      <c r="H175">
        <f t="shared" si="39"/>
        <v>-0.51434527180490586</v>
      </c>
    </row>
    <row r="181" spans="1:16" x14ac:dyDescent="0.25">
      <c r="A181" s="144" t="s">
        <v>196</v>
      </c>
      <c r="B181" s="145"/>
      <c r="C181" s="145"/>
      <c r="D181" s="145"/>
      <c r="E181" s="145"/>
      <c r="F181" s="145"/>
      <c r="G181" s="145"/>
      <c r="H181" s="145"/>
      <c r="I181" s="145"/>
      <c r="J181" s="145"/>
      <c r="K181" s="145"/>
      <c r="L181" s="145"/>
      <c r="M181" s="145"/>
      <c r="N181" s="145"/>
      <c r="O181" s="145"/>
      <c r="P181" s="146"/>
    </row>
    <row r="184" spans="1:16" x14ac:dyDescent="0.25">
      <c r="A184" s="166" t="s">
        <v>188</v>
      </c>
      <c r="B184" s="166"/>
      <c r="C184" s="166"/>
      <c r="D184" s="166"/>
      <c r="E184" s="166"/>
      <c r="F184" s="166"/>
      <c r="G184" s="166"/>
      <c r="H184" s="166"/>
      <c r="I184" s="166"/>
      <c r="J184" s="166"/>
      <c r="K184" s="166"/>
      <c r="L184" s="166"/>
      <c r="M184" s="166"/>
      <c r="N184" s="166"/>
      <c r="O184" s="166"/>
      <c r="P184" s="166"/>
    </row>
    <row r="185" spans="1:16" x14ac:dyDescent="0.25">
      <c r="A185" s="87" t="s">
        <v>139</v>
      </c>
      <c r="B185" s="87" t="s">
        <v>138</v>
      </c>
      <c r="C185" s="87" t="s">
        <v>137</v>
      </c>
      <c r="E185" s="87" t="s">
        <v>173</v>
      </c>
      <c r="F185" s="87" t="s">
        <v>174</v>
      </c>
      <c r="G185" s="87" t="s">
        <v>175</v>
      </c>
      <c r="H185" s="87" t="s">
        <v>176</v>
      </c>
      <c r="I185" s="87" t="s">
        <v>177</v>
      </c>
      <c r="J185" s="87" t="s">
        <v>178</v>
      </c>
      <c r="K185" s="87" t="s">
        <v>179</v>
      </c>
      <c r="L185" s="87" t="s">
        <v>180</v>
      </c>
      <c r="M185" s="87" t="s">
        <v>181</v>
      </c>
      <c r="N185" s="87" t="s">
        <v>182</v>
      </c>
      <c r="O185" s="87" t="s">
        <v>183</v>
      </c>
      <c r="P185" s="87" t="s">
        <v>184</v>
      </c>
    </row>
    <row r="186" spans="1:16" x14ac:dyDescent="0.25">
      <c r="A186" s="80">
        <v>1</v>
      </c>
      <c r="B186" s="79">
        <v>57</v>
      </c>
      <c r="C186" s="67">
        <v>7</v>
      </c>
      <c r="D186" s="157" t="s">
        <v>135</v>
      </c>
      <c r="E186">
        <f t="shared" ref="E186:E209" si="45">SQRT(($C$212-C186)^2+($B$212-B186)^2)</f>
        <v>13.152946437965905</v>
      </c>
      <c r="F186">
        <f>RANK(E186,($E$186:$E$209),1)</f>
        <v>15</v>
      </c>
      <c r="G186">
        <f>SQRT(($C$213-C186)^2+($B$213-B186)^2)</f>
        <v>3.6055512754639891</v>
      </c>
      <c r="H186">
        <f>RANK(G186,($G$186:$G$209),1)</f>
        <v>3</v>
      </c>
      <c r="I186">
        <f>SQRT(($C$214-C186)^2+($B$214-B186)^2)</f>
        <v>11.401754250991379</v>
      </c>
      <c r="J186">
        <f>RANK(I186,($I$186:$I$209),1)</f>
        <v>15</v>
      </c>
      <c r="K186">
        <f>SQRT(($C$215-C186)^2+($B$215-B186)^2)</f>
        <v>7.0710678118654755</v>
      </c>
      <c r="L186">
        <f>RANK(K186,($K$186:$K$209),1)</f>
        <v>5</v>
      </c>
      <c r="M186">
        <f>SQRT(($C$216-C186)^2+($B$216-B186)^2)</f>
        <v>17</v>
      </c>
      <c r="N186">
        <f>RANK(M186,($M$186:$M$209),1)</f>
        <v>10</v>
      </c>
      <c r="O186">
        <f>SQRT(($C$217-C186)^2+($B$217-B186)^2)</f>
        <v>21.023796041628639</v>
      </c>
      <c r="P186">
        <f>RANK(O186,($O$186:$O$209),1)</f>
        <v>14</v>
      </c>
    </row>
    <row r="187" spans="1:16" x14ac:dyDescent="0.25">
      <c r="A187" s="78">
        <v>0</v>
      </c>
      <c r="B187">
        <v>73</v>
      </c>
      <c r="C187" s="35">
        <v>6</v>
      </c>
      <c r="D187" s="158"/>
      <c r="E187">
        <f t="shared" si="45"/>
        <v>3.1622776601683795</v>
      </c>
      <c r="F187">
        <f t="shared" ref="F187:F209" si="46">RANK(E187,($E$186:$E$209),1)</f>
        <v>9</v>
      </c>
      <c r="G187">
        <f t="shared" ref="G187:G209" si="47">SQRT(($C$213-C187)^2+($B$213-B187)^2)</f>
        <v>14.142135623730951</v>
      </c>
      <c r="H187">
        <f t="shared" ref="H187:H209" si="48">RANK(G187,($G$186:$G$209),1)</f>
        <v>16</v>
      </c>
      <c r="I187">
        <f t="shared" ref="I187:I209" si="49">SQRT(($C$214-C187)^2+($B$214-B187)^2)</f>
        <v>5.3851648071345037</v>
      </c>
      <c r="J187">
        <f t="shared" ref="J187:J209" si="50">RANK(I187,($I$186:$I$209),1)</f>
        <v>11</v>
      </c>
      <c r="K187">
        <f t="shared" ref="K187:K209" si="51">SQRT(($C$215-C187)^2+($B$215-B187)^2)</f>
        <v>23</v>
      </c>
      <c r="L187">
        <f t="shared" ref="L187:L209" si="52">RANK(K187,($K$186:$K$209),1)</f>
        <v>23</v>
      </c>
      <c r="M187">
        <f t="shared" ref="M187:M209" si="53">SQRT(($C$216-C187)^2+($B$216-B187)^2)</f>
        <v>33.015148038438355</v>
      </c>
      <c r="N187">
        <f t="shared" ref="N187:N209" si="54">RANK(M187,($M$186:$M$209),1)</f>
        <v>23</v>
      </c>
      <c r="O187">
        <f t="shared" ref="O187:O209" si="55">SQRT(($C$217-C187)^2+($B$217-B187)^2)</f>
        <v>5.3851648071345037</v>
      </c>
      <c r="P187">
        <f t="shared" ref="P187:P209" si="56">RANK(O187,($O$186:$O$209),1)</f>
        <v>2</v>
      </c>
    </row>
    <row r="188" spans="1:16" x14ac:dyDescent="0.25">
      <c r="A188" s="78">
        <v>0</v>
      </c>
      <c r="B188">
        <v>71</v>
      </c>
      <c r="C188" s="35">
        <v>7</v>
      </c>
      <c r="D188" s="158"/>
      <c r="E188">
        <f t="shared" si="45"/>
        <v>2.2360679774997898</v>
      </c>
      <c r="F188">
        <f t="shared" si="46"/>
        <v>4</v>
      </c>
      <c r="G188">
        <f t="shared" si="47"/>
        <v>12.369316876852981</v>
      </c>
      <c r="H188">
        <f t="shared" si="48"/>
        <v>14</v>
      </c>
      <c r="I188">
        <f t="shared" si="49"/>
        <v>4.2426406871192848</v>
      </c>
      <c r="J188">
        <f t="shared" si="50"/>
        <v>8</v>
      </c>
      <c r="K188">
        <f t="shared" si="51"/>
        <v>21.023796041628639</v>
      </c>
      <c r="L188">
        <f t="shared" si="52"/>
        <v>20</v>
      </c>
      <c r="M188">
        <f t="shared" si="53"/>
        <v>31</v>
      </c>
      <c r="N188">
        <f t="shared" si="54"/>
        <v>20</v>
      </c>
      <c r="O188">
        <f t="shared" si="55"/>
        <v>7.0710678118654755</v>
      </c>
      <c r="P188">
        <f t="shared" si="56"/>
        <v>3</v>
      </c>
    </row>
    <row r="189" spans="1:16" x14ac:dyDescent="0.25">
      <c r="A189" s="78">
        <v>1</v>
      </c>
      <c r="B189">
        <v>38</v>
      </c>
      <c r="C189" s="35">
        <v>4</v>
      </c>
      <c r="D189" s="158"/>
      <c r="E189">
        <f t="shared" si="45"/>
        <v>32.015621187164243</v>
      </c>
      <c r="F189">
        <f t="shared" si="46"/>
        <v>22</v>
      </c>
      <c r="G189">
        <f t="shared" si="47"/>
        <v>21</v>
      </c>
      <c r="H189">
        <f t="shared" si="48"/>
        <v>22</v>
      </c>
      <c r="I189">
        <f t="shared" si="49"/>
        <v>30</v>
      </c>
      <c r="J189">
        <f t="shared" si="50"/>
        <v>22</v>
      </c>
      <c r="K189">
        <f t="shared" si="51"/>
        <v>12.165525060596439</v>
      </c>
      <c r="L189">
        <f t="shared" si="52"/>
        <v>10</v>
      </c>
      <c r="M189">
        <f t="shared" si="53"/>
        <v>3.6055512754639891</v>
      </c>
      <c r="N189">
        <f t="shared" si="54"/>
        <v>4</v>
      </c>
      <c r="O189">
        <f t="shared" si="55"/>
        <v>40.19950248448356</v>
      </c>
      <c r="P189">
        <f t="shared" si="56"/>
        <v>23</v>
      </c>
    </row>
    <row r="190" spans="1:16" x14ac:dyDescent="0.25">
      <c r="A190" s="78">
        <v>0</v>
      </c>
      <c r="B190">
        <v>68</v>
      </c>
      <c r="C190" s="35">
        <v>4</v>
      </c>
      <c r="D190" s="158"/>
      <c r="E190">
        <f t="shared" si="45"/>
        <v>2.2360679774997898</v>
      </c>
      <c r="F190">
        <f t="shared" si="46"/>
        <v>4</v>
      </c>
      <c r="G190">
        <f t="shared" si="47"/>
        <v>9</v>
      </c>
      <c r="H190">
        <f t="shared" si="48"/>
        <v>8</v>
      </c>
      <c r="I190">
        <f t="shared" si="49"/>
        <v>0</v>
      </c>
      <c r="J190">
        <f t="shared" si="50"/>
        <v>1</v>
      </c>
      <c r="K190">
        <f t="shared" si="51"/>
        <v>18.110770276274835</v>
      </c>
      <c r="L190">
        <f t="shared" si="52"/>
        <v>15</v>
      </c>
      <c r="M190">
        <f t="shared" si="53"/>
        <v>28.160255680657446</v>
      </c>
      <c r="N190">
        <f t="shared" si="54"/>
        <v>15</v>
      </c>
      <c r="O190">
        <f t="shared" si="55"/>
        <v>10.770329614269007</v>
      </c>
      <c r="P190">
        <f t="shared" si="56"/>
        <v>10</v>
      </c>
    </row>
    <row r="191" spans="1:16" x14ac:dyDescent="0.25">
      <c r="A191" s="77">
        <v>0</v>
      </c>
      <c r="B191" s="76">
        <v>56</v>
      </c>
      <c r="C191" s="36">
        <v>5</v>
      </c>
      <c r="D191" s="158"/>
      <c r="E191">
        <f t="shared" si="45"/>
        <v>14</v>
      </c>
      <c r="F191">
        <f t="shared" si="46"/>
        <v>16</v>
      </c>
      <c r="G191">
        <f t="shared" si="47"/>
        <v>3.1622776601683795</v>
      </c>
      <c r="H191">
        <f t="shared" si="48"/>
        <v>2</v>
      </c>
      <c r="I191">
        <f t="shared" si="49"/>
        <v>12.041594578792296</v>
      </c>
      <c r="J191">
        <f t="shared" si="50"/>
        <v>16</v>
      </c>
      <c r="K191">
        <f t="shared" si="51"/>
        <v>6.0827625302982193</v>
      </c>
      <c r="L191">
        <f t="shared" si="52"/>
        <v>3</v>
      </c>
      <c r="M191">
        <f t="shared" si="53"/>
        <v>16.124515496597098</v>
      </c>
      <c r="N191">
        <f t="shared" si="54"/>
        <v>9</v>
      </c>
      <c r="O191">
        <f t="shared" si="55"/>
        <v>22.203603311174518</v>
      </c>
      <c r="P191">
        <f t="shared" si="56"/>
        <v>17</v>
      </c>
    </row>
    <row r="192" spans="1:16" x14ac:dyDescent="0.25">
      <c r="A192" s="80">
        <v>1</v>
      </c>
      <c r="B192" s="79">
        <v>67</v>
      </c>
      <c r="C192" s="67">
        <v>3</v>
      </c>
      <c r="D192" s="157" t="s">
        <v>134</v>
      </c>
      <c r="E192">
        <f t="shared" si="45"/>
        <v>3.6055512754639891</v>
      </c>
      <c r="F192">
        <f t="shared" si="46"/>
        <v>10</v>
      </c>
      <c r="G192">
        <f t="shared" si="47"/>
        <v>8.0622577482985491</v>
      </c>
      <c r="H192">
        <f t="shared" si="48"/>
        <v>7</v>
      </c>
      <c r="I192">
        <f t="shared" si="49"/>
        <v>1.4142135623730951</v>
      </c>
      <c r="J192">
        <f t="shared" si="50"/>
        <v>3</v>
      </c>
      <c r="K192">
        <f t="shared" si="51"/>
        <v>17.262676501632068</v>
      </c>
      <c r="L192">
        <f t="shared" si="52"/>
        <v>14</v>
      </c>
      <c r="M192">
        <f t="shared" si="53"/>
        <v>27.294688127912362</v>
      </c>
      <c r="N192">
        <f t="shared" si="54"/>
        <v>14</v>
      </c>
      <c r="O192">
        <f t="shared" si="55"/>
        <v>12.083045973594572</v>
      </c>
      <c r="P192">
        <f t="shared" si="56"/>
        <v>11</v>
      </c>
    </row>
    <row r="193" spans="1:16" x14ac:dyDescent="0.25">
      <c r="A193" s="78">
        <v>1</v>
      </c>
      <c r="B193">
        <v>45</v>
      </c>
      <c r="C193" s="35">
        <v>7</v>
      </c>
      <c r="D193" s="158"/>
      <c r="E193">
        <f t="shared" si="45"/>
        <v>25.079872407968907</v>
      </c>
      <c r="F193">
        <f t="shared" si="46"/>
        <v>18</v>
      </c>
      <c r="G193">
        <f t="shared" si="47"/>
        <v>14.317821063276353</v>
      </c>
      <c r="H193">
        <f t="shared" si="48"/>
        <v>17</v>
      </c>
      <c r="I193">
        <f t="shared" si="49"/>
        <v>23.194827009486403</v>
      </c>
      <c r="J193">
        <f t="shared" si="50"/>
        <v>18</v>
      </c>
      <c r="K193">
        <f t="shared" si="51"/>
        <v>5.0990195135927845</v>
      </c>
      <c r="L193">
        <f t="shared" si="52"/>
        <v>1</v>
      </c>
      <c r="M193">
        <f t="shared" si="53"/>
        <v>5</v>
      </c>
      <c r="N193">
        <f t="shared" si="54"/>
        <v>7</v>
      </c>
      <c r="O193">
        <f t="shared" si="55"/>
        <v>33.015148038438355</v>
      </c>
      <c r="P193">
        <f t="shared" si="56"/>
        <v>18</v>
      </c>
    </row>
    <row r="194" spans="1:16" x14ac:dyDescent="0.25">
      <c r="A194" s="78">
        <v>1</v>
      </c>
      <c r="B194">
        <v>41</v>
      </c>
      <c r="C194" s="35">
        <v>6</v>
      </c>
      <c r="D194" s="158"/>
      <c r="E194">
        <f t="shared" si="45"/>
        <v>29.017236257093817</v>
      </c>
      <c r="F194">
        <f t="shared" si="46"/>
        <v>19</v>
      </c>
      <c r="G194">
        <f t="shared" si="47"/>
        <v>18.110770276274835</v>
      </c>
      <c r="H194">
        <f t="shared" si="48"/>
        <v>19</v>
      </c>
      <c r="I194">
        <f t="shared" si="49"/>
        <v>27.073972741361768</v>
      </c>
      <c r="J194">
        <f t="shared" si="50"/>
        <v>20</v>
      </c>
      <c r="K194">
        <f t="shared" si="51"/>
        <v>9</v>
      </c>
      <c r="L194">
        <f t="shared" si="52"/>
        <v>6</v>
      </c>
      <c r="M194">
        <f t="shared" si="53"/>
        <v>1.4142135623730951</v>
      </c>
      <c r="N194">
        <f t="shared" si="54"/>
        <v>2</v>
      </c>
      <c r="O194">
        <f t="shared" si="55"/>
        <v>37.054014627297811</v>
      </c>
      <c r="P194">
        <f t="shared" si="56"/>
        <v>19</v>
      </c>
    </row>
    <row r="195" spans="1:16" x14ac:dyDescent="0.25">
      <c r="A195" s="78">
        <v>0</v>
      </c>
      <c r="B195">
        <v>77</v>
      </c>
      <c r="C195" s="35">
        <v>7</v>
      </c>
      <c r="D195" s="158"/>
      <c r="E195">
        <f t="shared" si="45"/>
        <v>7.2801098892805181</v>
      </c>
      <c r="F195">
        <f t="shared" si="46"/>
        <v>12</v>
      </c>
      <c r="G195">
        <f t="shared" si="47"/>
        <v>18.248287590894659</v>
      </c>
      <c r="H195">
        <f t="shared" si="48"/>
        <v>20</v>
      </c>
      <c r="I195">
        <f t="shared" si="49"/>
        <v>9.4868329805051381</v>
      </c>
      <c r="J195">
        <f t="shared" si="50"/>
        <v>12</v>
      </c>
      <c r="K195">
        <f t="shared" si="51"/>
        <v>27.018512172212592</v>
      </c>
      <c r="L195">
        <f t="shared" si="52"/>
        <v>24</v>
      </c>
      <c r="M195">
        <f t="shared" si="53"/>
        <v>37</v>
      </c>
      <c r="N195">
        <f t="shared" si="54"/>
        <v>24</v>
      </c>
      <c r="O195">
        <f t="shared" si="55"/>
        <v>1.4142135623730951</v>
      </c>
      <c r="P195">
        <f t="shared" si="56"/>
        <v>1</v>
      </c>
    </row>
    <row r="196" spans="1:16" x14ac:dyDescent="0.25">
      <c r="A196" s="78">
        <v>1</v>
      </c>
      <c r="B196">
        <v>56</v>
      </c>
      <c r="C196" s="35">
        <v>6</v>
      </c>
      <c r="D196" s="158"/>
      <c r="E196">
        <f t="shared" si="45"/>
        <v>14.035668847618199</v>
      </c>
      <c r="F196">
        <f t="shared" si="46"/>
        <v>17</v>
      </c>
      <c r="G196">
        <f t="shared" si="47"/>
        <v>3.6055512754639891</v>
      </c>
      <c r="H196">
        <f t="shared" si="48"/>
        <v>3</v>
      </c>
      <c r="I196">
        <f t="shared" si="49"/>
        <v>12.165525060596439</v>
      </c>
      <c r="J196">
        <f t="shared" si="50"/>
        <v>17</v>
      </c>
      <c r="K196">
        <f t="shared" si="51"/>
        <v>6</v>
      </c>
      <c r="L196">
        <f t="shared" si="52"/>
        <v>2</v>
      </c>
      <c r="M196">
        <f t="shared" si="53"/>
        <v>16.031219541881399</v>
      </c>
      <c r="N196">
        <f t="shared" si="54"/>
        <v>8</v>
      </c>
      <c r="O196">
        <f t="shared" si="55"/>
        <v>22.090722034374522</v>
      </c>
      <c r="P196">
        <f t="shared" si="56"/>
        <v>16</v>
      </c>
    </row>
    <row r="197" spans="1:16" x14ac:dyDescent="0.25">
      <c r="A197" s="77">
        <v>1</v>
      </c>
      <c r="B197" s="76">
        <v>71</v>
      </c>
      <c r="C197" s="36">
        <v>5</v>
      </c>
      <c r="D197" s="158"/>
      <c r="E197">
        <f t="shared" si="45"/>
        <v>1</v>
      </c>
      <c r="F197">
        <f t="shared" si="46"/>
        <v>2</v>
      </c>
      <c r="G197">
        <f t="shared" si="47"/>
        <v>12.041594578792296</v>
      </c>
      <c r="H197">
        <f t="shared" si="48"/>
        <v>13</v>
      </c>
      <c r="I197">
        <f t="shared" si="49"/>
        <v>3.1622776601683795</v>
      </c>
      <c r="J197">
        <f t="shared" si="50"/>
        <v>5</v>
      </c>
      <c r="K197">
        <f t="shared" si="51"/>
        <v>21.023796041628639</v>
      </c>
      <c r="L197">
        <f t="shared" si="52"/>
        <v>20</v>
      </c>
      <c r="M197">
        <f t="shared" si="53"/>
        <v>31.064449134018133</v>
      </c>
      <c r="N197">
        <f t="shared" si="54"/>
        <v>21</v>
      </c>
      <c r="O197">
        <f t="shared" si="55"/>
        <v>7.6157731058639087</v>
      </c>
      <c r="P197">
        <f t="shared" si="56"/>
        <v>5</v>
      </c>
    </row>
    <row r="198" spans="1:16" x14ac:dyDescent="0.25">
      <c r="A198" s="80">
        <v>1</v>
      </c>
      <c r="B198" s="79">
        <v>70</v>
      </c>
      <c r="C198" s="67">
        <v>8</v>
      </c>
      <c r="D198" s="157" t="s">
        <v>133</v>
      </c>
      <c r="E198">
        <f t="shared" si="45"/>
        <v>3</v>
      </c>
      <c r="F198">
        <f t="shared" si="46"/>
        <v>7</v>
      </c>
      <c r="G198">
        <f t="shared" si="47"/>
        <v>11.704699910719626</v>
      </c>
      <c r="H198">
        <f t="shared" si="48"/>
        <v>11</v>
      </c>
      <c r="I198">
        <f t="shared" si="49"/>
        <v>4.4721359549995796</v>
      </c>
      <c r="J198">
        <f t="shared" si="50"/>
        <v>9</v>
      </c>
      <c r="K198">
        <f t="shared" si="51"/>
        <v>20.09975124224178</v>
      </c>
      <c r="L198">
        <f t="shared" si="52"/>
        <v>18</v>
      </c>
      <c r="M198">
        <f t="shared" si="53"/>
        <v>30.016662039607269</v>
      </c>
      <c r="N198">
        <f t="shared" si="54"/>
        <v>17</v>
      </c>
      <c r="O198">
        <f t="shared" si="55"/>
        <v>8</v>
      </c>
      <c r="P198">
        <f t="shared" si="56"/>
        <v>6</v>
      </c>
    </row>
    <row r="199" spans="1:16" x14ac:dyDescent="0.25">
      <c r="A199" s="78">
        <v>0</v>
      </c>
      <c r="B199">
        <v>36</v>
      </c>
      <c r="C199" s="35">
        <v>5</v>
      </c>
      <c r="D199" s="158"/>
      <c r="E199">
        <f t="shared" si="45"/>
        <v>34</v>
      </c>
      <c r="F199">
        <f t="shared" si="46"/>
        <v>24</v>
      </c>
      <c r="G199">
        <f t="shared" si="47"/>
        <v>23.021728866442675</v>
      </c>
      <c r="H199">
        <f t="shared" si="48"/>
        <v>24</v>
      </c>
      <c r="I199">
        <f t="shared" si="49"/>
        <v>32.015621187164243</v>
      </c>
      <c r="J199">
        <f t="shared" si="50"/>
        <v>24</v>
      </c>
      <c r="K199">
        <f t="shared" si="51"/>
        <v>14.035668847618199</v>
      </c>
      <c r="L199">
        <f t="shared" si="52"/>
        <v>12</v>
      </c>
      <c r="M199">
        <f t="shared" si="53"/>
        <v>4.4721359549995796</v>
      </c>
      <c r="N199">
        <f t="shared" si="54"/>
        <v>6</v>
      </c>
      <c r="O199">
        <f t="shared" si="55"/>
        <v>42.107006542854599</v>
      </c>
      <c r="P199">
        <f t="shared" si="56"/>
        <v>24</v>
      </c>
    </row>
    <row r="200" spans="1:16" x14ac:dyDescent="0.25">
      <c r="A200" s="78">
        <v>1</v>
      </c>
      <c r="B200">
        <v>70</v>
      </c>
      <c r="C200" s="35">
        <v>8</v>
      </c>
      <c r="D200" s="158"/>
      <c r="E200">
        <f t="shared" si="45"/>
        <v>3</v>
      </c>
      <c r="F200">
        <f t="shared" si="46"/>
        <v>7</v>
      </c>
      <c r="G200">
        <f t="shared" si="47"/>
        <v>11.704699910719626</v>
      </c>
      <c r="H200">
        <f t="shared" si="48"/>
        <v>11</v>
      </c>
      <c r="I200">
        <f t="shared" si="49"/>
        <v>4.4721359549995796</v>
      </c>
      <c r="J200">
        <f t="shared" si="50"/>
        <v>9</v>
      </c>
      <c r="K200">
        <f t="shared" si="51"/>
        <v>20.09975124224178</v>
      </c>
      <c r="L200">
        <f t="shared" si="52"/>
        <v>18</v>
      </c>
      <c r="M200">
        <f t="shared" si="53"/>
        <v>30.016662039607269</v>
      </c>
      <c r="N200">
        <f t="shared" si="54"/>
        <v>17</v>
      </c>
      <c r="O200">
        <f t="shared" si="55"/>
        <v>8</v>
      </c>
      <c r="P200">
        <f t="shared" si="56"/>
        <v>6</v>
      </c>
    </row>
    <row r="201" spans="1:16" x14ac:dyDescent="0.25">
      <c r="A201" s="78">
        <v>1</v>
      </c>
      <c r="B201">
        <v>57</v>
      </c>
      <c r="C201" s="35">
        <v>6</v>
      </c>
      <c r="D201" s="158"/>
      <c r="E201">
        <f t="shared" si="45"/>
        <v>13.038404810405298</v>
      </c>
      <c r="F201">
        <f t="shared" si="46"/>
        <v>14</v>
      </c>
      <c r="G201">
        <f t="shared" si="47"/>
        <v>2.8284271247461903</v>
      </c>
      <c r="H201">
        <f t="shared" si="48"/>
        <v>1</v>
      </c>
      <c r="I201">
        <f t="shared" si="49"/>
        <v>11.180339887498949</v>
      </c>
      <c r="J201">
        <f t="shared" si="50"/>
        <v>14</v>
      </c>
      <c r="K201">
        <f t="shared" si="51"/>
        <v>7</v>
      </c>
      <c r="L201">
        <f t="shared" si="52"/>
        <v>4</v>
      </c>
      <c r="M201">
        <f t="shared" si="53"/>
        <v>17.029386365926403</v>
      </c>
      <c r="N201">
        <f t="shared" si="54"/>
        <v>11</v>
      </c>
      <c r="O201">
        <f t="shared" si="55"/>
        <v>21.095023109728988</v>
      </c>
      <c r="P201">
        <f t="shared" si="56"/>
        <v>15</v>
      </c>
    </row>
    <row r="202" spans="1:16" x14ac:dyDescent="0.25">
      <c r="A202" s="78">
        <v>1</v>
      </c>
      <c r="B202">
        <v>69</v>
      </c>
      <c r="C202" s="35">
        <v>4</v>
      </c>
      <c r="D202" s="158"/>
      <c r="E202">
        <f t="shared" si="45"/>
        <v>1.4142135623730951</v>
      </c>
      <c r="F202">
        <f t="shared" si="46"/>
        <v>3</v>
      </c>
      <c r="G202">
        <f t="shared" si="47"/>
        <v>10</v>
      </c>
      <c r="H202">
        <f t="shared" si="48"/>
        <v>9</v>
      </c>
      <c r="I202">
        <f t="shared" si="49"/>
        <v>1</v>
      </c>
      <c r="J202">
        <f t="shared" si="50"/>
        <v>2</v>
      </c>
      <c r="K202">
        <f t="shared" si="51"/>
        <v>19.104973174542799</v>
      </c>
      <c r="L202">
        <f t="shared" si="52"/>
        <v>16</v>
      </c>
      <c r="M202">
        <f t="shared" si="53"/>
        <v>29.154759474226502</v>
      </c>
      <c r="N202">
        <f t="shared" si="54"/>
        <v>16</v>
      </c>
      <c r="O202">
        <f t="shared" si="55"/>
        <v>9.8488578017961039</v>
      </c>
      <c r="P202">
        <f t="shared" si="56"/>
        <v>9</v>
      </c>
    </row>
    <row r="203" spans="1:16" x14ac:dyDescent="0.25">
      <c r="A203" s="77">
        <v>0</v>
      </c>
      <c r="B203" s="76">
        <v>41</v>
      </c>
      <c r="C203" s="36">
        <v>3</v>
      </c>
      <c r="D203" s="158"/>
      <c r="E203">
        <f t="shared" si="45"/>
        <v>29.068883707497267</v>
      </c>
      <c r="F203">
        <f t="shared" si="46"/>
        <v>20</v>
      </c>
      <c r="G203">
        <f t="shared" si="47"/>
        <v>18.027756377319946</v>
      </c>
      <c r="H203">
        <f t="shared" si="48"/>
        <v>18</v>
      </c>
      <c r="I203">
        <f t="shared" si="49"/>
        <v>27.018512172212592</v>
      </c>
      <c r="J203">
        <f t="shared" si="50"/>
        <v>19</v>
      </c>
      <c r="K203">
        <f t="shared" si="51"/>
        <v>9.4868329805051381</v>
      </c>
      <c r="L203">
        <f t="shared" si="52"/>
        <v>8</v>
      </c>
      <c r="M203">
        <f t="shared" si="53"/>
        <v>4.1231056256176606</v>
      </c>
      <c r="N203">
        <f t="shared" si="54"/>
        <v>5</v>
      </c>
      <c r="O203">
        <f t="shared" si="55"/>
        <v>37.336309405188942</v>
      </c>
      <c r="P203">
        <f t="shared" si="56"/>
        <v>20</v>
      </c>
    </row>
    <row r="204" spans="1:16" x14ac:dyDescent="0.25">
      <c r="A204" s="80">
        <v>0</v>
      </c>
      <c r="B204" s="79">
        <v>38</v>
      </c>
      <c r="C204" s="67">
        <v>8</v>
      </c>
      <c r="D204" s="157" t="s">
        <v>132</v>
      </c>
      <c r="E204">
        <f t="shared" si="45"/>
        <v>32.140317359976393</v>
      </c>
      <c r="F204">
        <f t="shared" si="46"/>
        <v>23</v>
      </c>
      <c r="G204">
        <f t="shared" si="47"/>
        <v>21.377558326431949</v>
      </c>
      <c r="H204">
        <f t="shared" si="48"/>
        <v>23</v>
      </c>
      <c r="I204">
        <f t="shared" si="49"/>
        <v>30.265491900843113</v>
      </c>
      <c r="J204">
        <f t="shared" si="50"/>
        <v>23</v>
      </c>
      <c r="K204">
        <f t="shared" si="51"/>
        <v>12.165525060596439</v>
      </c>
      <c r="L204">
        <f t="shared" si="52"/>
        <v>10</v>
      </c>
      <c r="M204">
        <f t="shared" si="53"/>
        <v>2.2360679774997898</v>
      </c>
      <c r="N204">
        <f t="shared" si="54"/>
        <v>3</v>
      </c>
      <c r="O204">
        <f t="shared" si="55"/>
        <v>40</v>
      </c>
      <c r="P204">
        <f t="shared" si="56"/>
        <v>22</v>
      </c>
    </row>
    <row r="205" spans="1:16" x14ac:dyDescent="0.25">
      <c r="A205" s="78">
        <v>1</v>
      </c>
      <c r="B205">
        <v>70</v>
      </c>
      <c r="C205" s="35">
        <v>5</v>
      </c>
      <c r="D205" s="158"/>
      <c r="E205">
        <f t="shared" si="45"/>
        <v>0</v>
      </c>
      <c r="F205">
        <f t="shared" si="46"/>
        <v>1</v>
      </c>
      <c r="G205">
        <f t="shared" si="47"/>
        <v>11.045361017187261</v>
      </c>
      <c r="H205">
        <f t="shared" si="48"/>
        <v>10</v>
      </c>
      <c r="I205">
        <f t="shared" si="49"/>
        <v>2.2360679774997898</v>
      </c>
      <c r="J205">
        <f t="shared" si="50"/>
        <v>4</v>
      </c>
      <c r="K205">
        <f t="shared" si="51"/>
        <v>20.024984394500787</v>
      </c>
      <c r="L205">
        <f t="shared" si="52"/>
        <v>17</v>
      </c>
      <c r="M205">
        <f t="shared" si="53"/>
        <v>30.066592756745816</v>
      </c>
      <c r="N205">
        <f t="shared" si="54"/>
        <v>19</v>
      </c>
      <c r="O205">
        <f t="shared" si="55"/>
        <v>8.5440037453175304</v>
      </c>
      <c r="P205">
        <f t="shared" si="56"/>
        <v>8</v>
      </c>
    </row>
    <row r="206" spans="1:16" x14ac:dyDescent="0.25">
      <c r="A206" s="78">
        <v>0</v>
      </c>
      <c r="B206">
        <v>59</v>
      </c>
      <c r="C206" s="35">
        <v>8</v>
      </c>
      <c r="D206" s="158"/>
      <c r="E206">
        <f t="shared" si="45"/>
        <v>11.401754250991379</v>
      </c>
      <c r="F206">
        <f t="shared" si="46"/>
        <v>13</v>
      </c>
      <c r="G206">
        <f t="shared" si="47"/>
        <v>4</v>
      </c>
      <c r="H206">
        <f t="shared" si="48"/>
        <v>5</v>
      </c>
      <c r="I206">
        <f t="shared" si="49"/>
        <v>9.8488578017961039</v>
      </c>
      <c r="J206">
        <f t="shared" si="50"/>
        <v>13</v>
      </c>
      <c r="K206">
        <f t="shared" si="51"/>
        <v>9.2195444572928871</v>
      </c>
      <c r="L206">
        <f t="shared" si="52"/>
        <v>7</v>
      </c>
      <c r="M206">
        <f t="shared" si="53"/>
        <v>19.026297590440446</v>
      </c>
      <c r="N206">
        <f t="shared" si="54"/>
        <v>12</v>
      </c>
      <c r="O206">
        <f t="shared" si="55"/>
        <v>19</v>
      </c>
      <c r="P206">
        <f t="shared" si="56"/>
        <v>13</v>
      </c>
    </row>
    <row r="207" spans="1:16" x14ac:dyDescent="0.25">
      <c r="A207" s="78">
        <v>1</v>
      </c>
      <c r="B207">
        <v>72</v>
      </c>
      <c r="C207" s="35">
        <v>4</v>
      </c>
      <c r="D207" s="158"/>
      <c r="E207">
        <f t="shared" si="45"/>
        <v>2.2360679774997898</v>
      </c>
      <c r="F207">
        <f t="shared" si="46"/>
        <v>4</v>
      </c>
      <c r="G207">
        <f t="shared" si="47"/>
        <v>13</v>
      </c>
      <c r="H207">
        <f t="shared" si="48"/>
        <v>15</v>
      </c>
      <c r="I207">
        <f t="shared" si="49"/>
        <v>4</v>
      </c>
      <c r="J207">
        <f t="shared" si="50"/>
        <v>7</v>
      </c>
      <c r="K207">
        <f t="shared" si="51"/>
        <v>22.090722034374522</v>
      </c>
      <c r="L207">
        <f t="shared" si="52"/>
        <v>22</v>
      </c>
      <c r="M207">
        <f t="shared" si="53"/>
        <v>32.140317359976393</v>
      </c>
      <c r="N207">
        <f t="shared" si="54"/>
        <v>22</v>
      </c>
      <c r="O207">
        <f t="shared" si="55"/>
        <v>7.2111025509279782</v>
      </c>
      <c r="P207">
        <f t="shared" si="56"/>
        <v>4</v>
      </c>
    </row>
    <row r="208" spans="1:16" x14ac:dyDescent="0.25">
      <c r="A208" s="78">
        <v>0</v>
      </c>
      <c r="B208">
        <v>65</v>
      </c>
      <c r="C208" s="35">
        <v>6</v>
      </c>
      <c r="D208" s="158"/>
      <c r="E208">
        <f t="shared" si="45"/>
        <v>5.0990195135927845</v>
      </c>
      <c r="F208">
        <f t="shared" si="46"/>
        <v>11</v>
      </c>
      <c r="G208">
        <f t="shared" si="47"/>
        <v>6.324555320336759</v>
      </c>
      <c r="H208">
        <f t="shared" si="48"/>
        <v>6</v>
      </c>
      <c r="I208">
        <f t="shared" si="49"/>
        <v>3.6055512754639891</v>
      </c>
      <c r="J208">
        <f t="shared" si="50"/>
        <v>6</v>
      </c>
      <c r="K208">
        <f t="shared" si="51"/>
        <v>15</v>
      </c>
      <c r="L208">
        <f t="shared" si="52"/>
        <v>13</v>
      </c>
      <c r="M208">
        <f t="shared" si="53"/>
        <v>25.019992006393608</v>
      </c>
      <c r="N208">
        <f t="shared" si="54"/>
        <v>13</v>
      </c>
      <c r="O208">
        <f t="shared" si="55"/>
        <v>13.152946437965905</v>
      </c>
      <c r="P208">
        <f t="shared" si="56"/>
        <v>12</v>
      </c>
    </row>
    <row r="209" spans="1:16" x14ac:dyDescent="0.25">
      <c r="A209" s="77">
        <v>0</v>
      </c>
      <c r="B209" s="76">
        <v>40</v>
      </c>
      <c r="C209" s="36">
        <v>7</v>
      </c>
      <c r="D209" s="159"/>
      <c r="E209">
        <f t="shared" si="45"/>
        <v>30.066592756745816</v>
      </c>
      <c r="F209">
        <f t="shared" si="46"/>
        <v>21</v>
      </c>
      <c r="G209">
        <f t="shared" si="47"/>
        <v>19.235384061671343</v>
      </c>
      <c r="H209">
        <f t="shared" si="48"/>
        <v>21</v>
      </c>
      <c r="I209">
        <f t="shared" si="49"/>
        <v>28.160255680657446</v>
      </c>
      <c r="J209">
        <f t="shared" si="50"/>
        <v>21</v>
      </c>
      <c r="K209">
        <f t="shared" si="51"/>
        <v>10.04987562112089</v>
      </c>
      <c r="L209">
        <f t="shared" si="52"/>
        <v>9</v>
      </c>
      <c r="M209">
        <f t="shared" si="53"/>
        <v>0</v>
      </c>
      <c r="N209">
        <f t="shared" si="54"/>
        <v>1</v>
      </c>
      <c r="O209">
        <f t="shared" si="55"/>
        <v>38.013155617496423</v>
      </c>
      <c r="P209">
        <f t="shared" si="56"/>
        <v>21</v>
      </c>
    </row>
    <row r="211" spans="1:16" ht="15" customHeight="1" x14ac:dyDescent="0.25">
      <c r="E211" s="88" t="s">
        <v>185</v>
      </c>
      <c r="F211" s="88" t="s">
        <v>162</v>
      </c>
      <c r="I211" s="87" t="s">
        <v>164</v>
      </c>
      <c r="J211" s="31">
        <f>COUNTIF(F212:F217,1)</f>
        <v>2</v>
      </c>
    </row>
    <row r="212" spans="1:16" ht="15" customHeight="1" x14ac:dyDescent="0.25">
      <c r="A212" s="80">
        <v>1</v>
      </c>
      <c r="B212" s="79">
        <v>70</v>
      </c>
      <c r="C212" s="67">
        <v>5</v>
      </c>
      <c r="D212" s="163" t="s">
        <v>150</v>
      </c>
      <c r="E212" s="80">
        <f>INDEX(A186:A209,MATCH(1,F186:F209,0),1)</f>
        <v>1</v>
      </c>
      <c r="F212" s="67">
        <f t="shared" ref="F212:F217" si="57">IF(E212=A212,1,0)</f>
        <v>1</v>
      </c>
      <c r="I212" s="87" t="s">
        <v>165</v>
      </c>
      <c r="J212" s="31">
        <f>COUNTIF(F212:F217,0)</f>
        <v>4</v>
      </c>
    </row>
    <row r="213" spans="1:16" x14ac:dyDescent="0.25">
      <c r="A213" s="78">
        <v>0</v>
      </c>
      <c r="B213">
        <v>59</v>
      </c>
      <c r="C213" s="35">
        <v>4</v>
      </c>
      <c r="D213" s="164"/>
      <c r="E213" s="78">
        <f>INDEX(A186:A209,MATCH(1,H186:H209,0),1)</f>
        <v>1</v>
      </c>
      <c r="F213" s="35">
        <f t="shared" si="57"/>
        <v>0</v>
      </c>
      <c r="I213" s="87" t="s">
        <v>166</v>
      </c>
      <c r="J213" s="31">
        <f>J211/(J211+J212)</f>
        <v>0.33333333333333331</v>
      </c>
    </row>
    <row r="214" spans="1:16" x14ac:dyDescent="0.25">
      <c r="A214" s="78">
        <v>1</v>
      </c>
      <c r="B214">
        <v>68</v>
      </c>
      <c r="C214" s="35">
        <v>4</v>
      </c>
      <c r="D214" s="164"/>
      <c r="E214" s="78">
        <f>INDEX(A186:A209,MATCH(1,J186:J209,0),1)</f>
        <v>0</v>
      </c>
      <c r="F214" s="35">
        <f t="shared" si="57"/>
        <v>0</v>
      </c>
    </row>
    <row r="215" spans="1:16" x14ac:dyDescent="0.25">
      <c r="A215" s="78">
        <v>0</v>
      </c>
      <c r="B215">
        <v>50</v>
      </c>
      <c r="C215" s="35">
        <v>6</v>
      </c>
      <c r="D215" s="164"/>
      <c r="E215" s="78">
        <f>INDEX(A186:A209,MATCH(1,L186:L209,0),1)</f>
        <v>1</v>
      </c>
      <c r="F215" s="35">
        <f t="shared" si="57"/>
        <v>0</v>
      </c>
    </row>
    <row r="216" spans="1:16" x14ac:dyDescent="0.25">
      <c r="A216" s="78">
        <v>0</v>
      </c>
      <c r="B216">
        <v>40</v>
      </c>
      <c r="C216" s="35">
        <v>7</v>
      </c>
      <c r="D216" s="164"/>
      <c r="E216" s="78">
        <f>INDEX(A186:A209,MATCH(1,N186:N209,0),1)</f>
        <v>0</v>
      </c>
      <c r="F216" s="35">
        <f t="shared" si="57"/>
        <v>1</v>
      </c>
    </row>
    <row r="217" spans="1:16" x14ac:dyDescent="0.25">
      <c r="A217" s="77">
        <v>1</v>
      </c>
      <c r="B217" s="76">
        <v>78</v>
      </c>
      <c r="C217" s="36">
        <v>8</v>
      </c>
      <c r="D217" s="165"/>
      <c r="E217" s="77">
        <f>INDEX(A186:A209,MATCH(1,P186:P209,0),1)</f>
        <v>0</v>
      </c>
      <c r="F217" s="36">
        <f t="shared" si="57"/>
        <v>0</v>
      </c>
    </row>
    <row r="220" spans="1:16" x14ac:dyDescent="0.25">
      <c r="A220" s="166" t="s">
        <v>189</v>
      </c>
      <c r="B220" s="166"/>
      <c r="C220" s="166"/>
      <c r="D220" s="166"/>
      <c r="E220" s="166"/>
      <c r="F220" s="166"/>
      <c r="G220" s="166"/>
      <c r="H220" s="166"/>
      <c r="I220" s="166"/>
      <c r="J220" s="166"/>
      <c r="K220" s="166"/>
      <c r="L220" s="166"/>
      <c r="M220" s="166"/>
      <c r="N220" s="166"/>
      <c r="O220" s="166"/>
      <c r="P220" s="166"/>
    </row>
    <row r="221" spans="1:16" x14ac:dyDescent="0.25">
      <c r="A221" s="87" t="s">
        <v>139</v>
      </c>
      <c r="B221" s="87" t="s">
        <v>138</v>
      </c>
      <c r="C221" s="87" t="s">
        <v>137</v>
      </c>
      <c r="E221" s="87" t="s">
        <v>173</v>
      </c>
      <c r="F221" s="87" t="s">
        <v>174</v>
      </c>
      <c r="G221" s="87" t="s">
        <v>175</v>
      </c>
      <c r="H221" s="87" t="s">
        <v>176</v>
      </c>
      <c r="I221" s="87" t="s">
        <v>177</v>
      </c>
      <c r="J221" s="87" t="s">
        <v>178</v>
      </c>
      <c r="K221" s="87" t="s">
        <v>179</v>
      </c>
      <c r="L221" s="87" t="s">
        <v>180</v>
      </c>
      <c r="M221" s="87" t="s">
        <v>181</v>
      </c>
      <c r="N221" s="87" t="s">
        <v>182</v>
      </c>
      <c r="O221" s="87" t="s">
        <v>183</v>
      </c>
      <c r="P221" s="87" t="s">
        <v>184</v>
      </c>
    </row>
    <row r="222" spans="1:16" x14ac:dyDescent="0.25">
      <c r="A222" s="80">
        <v>1</v>
      </c>
      <c r="B222" s="79">
        <v>70</v>
      </c>
      <c r="C222" s="67">
        <v>5</v>
      </c>
      <c r="D222" s="157" t="s">
        <v>136</v>
      </c>
      <c r="E222">
        <f>SQRT(($C$248-C222)^2+($B$248-B222)^2)</f>
        <v>13.152946437965905</v>
      </c>
      <c r="F222">
        <f>RANK(E222,($E$222:$E$245),1)</f>
        <v>13</v>
      </c>
      <c r="G222">
        <f>SQRT(($C$249-C222)^2+($B$249-B222)^2)</f>
        <v>3.1622776601683795</v>
      </c>
      <c r="H222">
        <f>RANK(G222,($G$222:$G$245),1)</f>
        <v>3</v>
      </c>
      <c r="I222">
        <f>SQRT(($C$250-C222)^2+($B$250-B222)^2)</f>
        <v>2.2360679774997898</v>
      </c>
      <c r="J222">
        <f>RANK(I222,($I$222:$I$245),1)</f>
        <v>4</v>
      </c>
      <c r="K222">
        <f>SQRT(($C$251-C222)^2+($B$251-B222)^2)</f>
        <v>32.015621187164243</v>
      </c>
      <c r="L222">
        <f>RANK(K222,($K$222:$K$245),1)</f>
        <v>17</v>
      </c>
      <c r="M222">
        <f>SQRT(($C$252-C222)^2+($B$252-B222)^2)</f>
        <v>2.2360679774997898</v>
      </c>
      <c r="N222">
        <f>RANK(M222,($M$222:$M$245),1)</f>
        <v>4</v>
      </c>
      <c r="O222">
        <f>SQRT(($C$253-C222)^2+($B$253-B222)^2)</f>
        <v>14</v>
      </c>
      <c r="P222">
        <f>RANK(O222,($O$222:$O$245),1)</f>
        <v>11</v>
      </c>
    </row>
    <row r="223" spans="1:16" x14ac:dyDescent="0.25">
      <c r="A223" s="78">
        <v>0</v>
      </c>
      <c r="B223">
        <v>59</v>
      </c>
      <c r="C223" s="35">
        <v>4</v>
      </c>
      <c r="D223" s="158"/>
      <c r="E223">
        <f t="shared" ref="E223:E245" si="58">SQRT(($C$248-C223)^2+($B$248-B223)^2)</f>
        <v>3.6055512754639891</v>
      </c>
      <c r="F223">
        <f t="shared" ref="F223:F245" si="59">RANK(E223,($E$222:$E$245),1)</f>
        <v>4</v>
      </c>
      <c r="G223">
        <f t="shared" ref="G223:G245" si="60">SQRT(($C$249-C223)^2+($B$249-B223)^2)</f>
        <v>14.142135623730951</v>
      </c>
      <c r="H223">
        <f t="shared" ref="H223:H245" si="61">RANK(G223,($G$222:$G$245),1)</f>
        <v>13</v>
      </c>
      <c r="I223">
        <f t="shared" ref="I223:I245" si="62">SQRT(($C$250-C223)^2+($B$250-B223)^2)</f>
        <v>12.369316876852981</v>
      </c>
      <c r="J223">
        <f t="shared" ref="J223:J245" si="63">RANK(I223,($I$222:$I$245),1)</f>
        <v>14</v>
      </c>
      <c r="K223">
        <f t="shared" ref="K223:K245" si="64">SQRT(($C$251-C223)^2+($B$251-B223)^2)</f>
        <v>21</v>
      </c>
      <c r="L223">
        <f t="shared" ref="L223:L245" si="65">RANK(K223,($K$222:$K$245),1)</f>
        <v>11</v>
      </c>
      <c r="M223">
        <f t="shared" ref="M223:M245" si="66">SQRT(($C$252-C223)^2+($B$252-B223)^2)</f>
        <v>9</v>
      </c>
      <c r="N223">
        <f t="shared" ref="N223:N245" si="67">RANK(M223,($M$222:$M$245),1)</f>
        <v>11</v>
      </c>
      <c r="O223">
        <f t="shared" ref="O223:O245" si="68">SQRT(($C$253-C223)^2+($B$253-B223)^2)</f>
        <v>3.1622776601683795</v>
      </c>
      <c r="P223">
        <f t="shared" ref="P223:P245" si="69">RANK(O223,($O$222:$O$245),1)</f>
        <v>3</v>
      </c>
    </row>
    <row r="224" spans="1:16" x14ac:dyDescent="0.25">
      <c r="A224" s="78">
        <v>1</v>
      </c>
      <c r="B224">
        <v>68</v>
      </c>
      <c r="C224" s="35">
        <v>4</v>
      </c>
      <c r="D224" s="158"/>
      <c r="E224">
        <f t="shared" si="58"/>
        <v>11.401754250991379</v>
      </c>
      <c r="F224">
        <f t="shared" si="59"/>
        <v>8</v>
      </c>
      <c r="G224">
        <f t="shared" si="60"/>
        <v>5.3851648071345037</v>
      </c>
      <c r="H224">
        <f t="shared" si="61"/>
        <v>9</v>
      </c>
      <c r="I224">
        <f t="shared" si="62"/>
        <v>4.2426406871192848</v>
      </c>
      <c r="J224">
        <f t="shared" si="63"/>
        <v>8</v>
      </c>
      <c r="K224">
        <f t="shared" si="64"/>
        <v>30</v>
      </c>
      <c r="L224">
        <f t="shared" si="65"/>
        <v>15</v>
      </c>
      <c r="M224">
        <f t="shared" si="66"/>
        <v>0</v>
      </c>
      <c r="N224">
        <f t="shared" si="67"/>
        <v>1</v>
      </c>
      <c r="O224">
        <f t="shared" si="68"/>
        <v>12.041594578792296</v>
      </c>
      <c r="P224">
        <f t="shared" si="69"/>
        <v>9</v>
      </c>
    </row>
    <row r="225" spans="1:16" x14ac:dyDescent="0.25">
      <c r="A225" s="78">
        <v>0</v>
      </c>
      <c r="B225">
        <v>50</v>
      </c>
      <c r="C225" s="35">
        <v>6</v>
      </c>
      <c r="D225" s="158"/>
      <c r="E225">
        <f t="shared" si="58"/>
        <v>7.0710678118654755</v>
      </c>
      <c r="F225">
        <f t="shared" si="59"/>
        <v>5</v>
      </c>
      <c r="G225">
        <f t="shared" si="60"/>
        <v>23</v>
      </c>
      <c r="H225">
        <f t="shared" si="61"/>
        <v>17</v>
      </c>
      <c r="I225">
        <f t="shared" si="62"/>
        <v>21.023796041628639</v>
      </c>
      <c r="J225">
        <f t="shared" si="63"/>
        <v>17</v>
      </c>
      <c r="K225">
        <f t="shared" si="64"/>
        <v>12.165525060596439</v>
      </c>
      <c r="L225">
        <f t="shared" si="65"/>
        <v>8</v>
      </c>
      <c r="M225">
        <f t="shared" si="66"/>
        <v>18.110770276274835</v>
      </c>
      <c r="N225">
        <f t="shared" si="67"/>
        <v>17</v>
      </c>
      <c r="O225">
        <f t="shared" si="68"/>
        <v>6.0827625302982193</v>
      </c>
      <c r="P225">
        <f t="shared" si="69"/>
        <v>5</v>
      </c>
    </row>
    <row r="226" spans="1:16" x14ac:dyDescent="0.25">
      <c r="A226" s="78">
        <v>0</v>
      </c>
      <c r="B226">
        <v>40</v>
      </c>
      <c r="C226" s="35">
        <v>7</v>
      </c>
      <c r="D226" s="158"/>
      <c r="E226">
        <f t="shared" si="58"/>
        <v>17</v>
      </c>
      <c r="F226">
        <f t="shared" si="59"/>
        <v>19</v>
      </c>
      <c r="G226">
        <f t="shared" si="60"/>
        <v>33.015148038438355</v>
      </c>
      <c r="H226">
        <f t="shared" si="61"/>
        <v>21</v>
      </c>
      <c r="I226">
        <f t="shared" si="62"/>
        <v>31</v>
      </c>
      <c r="J226">
        <f t="shared" si="63"/>
        <v>21</v>
      </c>
      <c r="K226">
        <f t="shared" si="64"/>
        <v>3.6055512754639891</v>
      </c>
      <c r="L226">
        <f t="shared" si="65"/>
        <v>3</v>
      </c>
      <c r="M226">
        <f t="shared" si="66"/>
        <v>28.160255680657446</v>
      </c>
      <c r="N226">
        <f t="shared" si="67"/>
        <v>21</v>
      </c>
      <c r="O226">
        <f t="shared" si="68"/>
        <v>16.124515496597098</v>
      </c>
      <c r="P226">
        <f t="shared" si="69"/>
        <v>19</v>
      </c>
    </row>
    <row r="227" spans="1:16" x14ac:dyDescent="0.25">
      <c r="A227" s="77">
        <v>1</v>
      </c>
      <c r="B227" s="76">
        <v>78</v>
      </c>
      <c r="C227" s="36">
        <v>8</v>
      </c>
      <c r="D227" s="158"/>
      <c r="E227">
        <f t="shared" si="58"/>
        <v>21.023796041628639</v>
      </c>
      <c r="F227">
        <f t="shared" si="59"/>
        <v>23</v>
      </c>
      <c r="G227">
        <f t="shared" si="60"/>
        <v>5.3851648071345037</v>
      </c>
      <c r="H227">
        <f t="shared" si="61"/>
        <v>9</v>
      </c>
      <c r="I227">
        <f t="shared" si="62"/>
        <v>7.0710678118654755</v>
      </c>
      <c r="J227">
        <f t="shared" si="63"/>
        <v>12</v>
      </c>
      <c r="K227">
        <f t="shared" si="64"/>
        <v>40.19950248448356</v>
      </c>
      <c r="L227">
        <f t="shared" si="65"/>
        <v>24</v>
      </c>
      <c r="M227">
        <f t="shared" si="66"/>
        <v>10.770329614269007</v>
      </c>
      <c r="N227">
        <f t="shared" si="67"/>
        <v>14</v>
      </c>
      <c r="O227">
        <f t="shared" si="68"/>
        <v>22.203603311174518</v>
      </c>
      <c r="P227">
        <f t="shared" si="69"/>
        <v>24</v>
      </c>
    </row>
    <row r="228" spans="1:16" x14ac:dyDescent="0.25">
      <c r="A228" s="80">
        <v>1</v>
      </c>
      <c r="B228" s="79">
        <v>67</v>
      </c>
      <c r="C228" s="67">
        <v>3</v>
      </c>
      <c r="D228" s="157" t="s">
        <v>134</v>
      </c>
      <c r="E228">
        <f t="shared" si="58"/>
        <v>10.770329614269007</v>
      </c>
      <c r="F228">
        <f t="shared" si="59"/>
        <v>7</v>
      </c>
      <c r="G228">
        <f t="shared" si="60"/>
        <v>6.7082039324993694</v>
      </c>
      <c r="H228">
        <f t="shared" si="61"/>
        <v>11</v>
      </c>
      <c r="I228">
        <f t="shared" si="62"/>
        <v>5.6568542494923806</v>
      </c>
      <c r="J228">
        <f t="shared" si="63"/>
        <v>9</v>
      </c>
      <c r="K228">
        <f t="shared" si="64"/>
        <v>29.017236257093817</v>
      </c>
      <c r="L228">
        <f t="shared" si="65"/>
        <v>14</v>
      </c>
      <c r="M228">
        <f t="shared" si="66"/>
        <v>1.4142135623730951</v>
      </c>
      <c r="N228">
        <f t="shared" si="67"/>
        <v>3</v>
      </c>
      <c r="O228">
        <f t="shared" si="68"/>
        <v>11.180339887498949</v>
      </c>
      <c r="P228">
        <f t="shared" si="69"/>
        <v>7</v>
      </c>
    </row>
    <row r="229" spans="1:16" x14ac:dyDescent="0.25">
      <c r="A229" s="78">
        <v>1</v>
      </c>
      <c r="B229">
        <v>45</v>
      </c>
      <c r="C229" s="35">
        <v>7</v>
      </c>
      <c r="D229" s="158"/>
      <c r="E229">
        <f t="shared" si="58"/>
        <v>12</v>
      </c>
      <c r="F229">
        <f t="shared" si="59"/>
        <v>9</v>
      </c>
      <c r="G229">
        <f t="shared" si="60"/>
        <v>28.0178514522438</v>
      </c>
      <c r="H229">
        <f t="shared" si="61"/>
        <v>18</v>
      </c>
      <c r="I229">
        <f t="shared" si="62"/>
        <v>26</v>
      </c>
      <c r="J229">
        <f t="shared" si="63"/>
        <v>18</v>
      </c>
      <c r="K229">
        <f t="shared" si="64"/>
        <v>7.6157731058639087</v>
      </c>
      <c r="L229">
        <f t="shared" si="65"/>
        <v>7</v>
      </c>
      <c r="M229">
        <f t="shared" si="66"/>
        <v>23.194827009486403</v>
      </c>
      <c r="N229">
        <f t="shared" si="67"/>
        <v>18</v>
      </c>
      <c r="O229">
        <f t="shared" si="68"/>
        <v>11.180339887498949</v>
      </c>
      <c r="P229">
        <f t="shared" si="69"/>
        <v>7</v>
      </c>
    </row>
    <row r="230" spans="1:16" x14ac:dyDescent="0.25">
      <c r="A230" s="78">
        <v>1</v>
      </c>
      <c r="B230">
        <v>41</v>
      </c>
      <c r="C230" s="35">
        <v>6</v>
      </c>
      <c r="D230" s="158"/>
      <c r="E230">
        <f t="shared" si="58"/>
        <v>16.031219541881399</v>
      </c>
      <c r="F230">
        <f t="shared" si="59"/>
        <v>17</v>
      </c>
      <c r="G230">
        <f t="shared" si="60"/>
        <v>32</v>
      </c>
      <c r="H230">
        <f t="shared" si="61"/>
        <v>19</v>
      </c>
      <c r="I230">
        <f t="shared" si="62"/>
        <v>30.016662039607269</v>
      </c>
      <c r="J230">
        <f t="shared" si="63"/>
        <v>19</v>
      </c>
      <c r="K230">
        <f t="shared" si="64"/>
        <v>3.6055512754639891</v>
      </c>
      <c r="L230">
        <f t="shared" si="65"/>
        <v>3</v>
      </c>
      <c r="M230">
        <f t="shared" si="66"/>
        <v>27.073972741361768</v>
      </c>
      <c r="N230">
        <f t="shared" si="67"/>
        <v>20</v>
      </c>
      <c r="O230">
        <f t="shared" si="68"/>
        <v>15.033296378372908</v>
      </c>
      <c r="P230">
        <f t="shared" si="69"/>
        <v>16</v>
      </c>
    </row>
    <row r="231" spans="1:16" x14ac:dyDescent="0.25">
      <c r="A231" s="78">
        <v>0</v>
      </c>
      <c r="B231">
        <v>77</v>
      </c>
      <c r="C231" s="35">
        <v>7</v>
      </c>
      <c r="D231" s="158"/>
      <c r="E231">
        <f t="shared" si="58"/>
        <v>20</v>
      </c>
      <c r="F231">
        <f t="shared" si="59"/>
        <v>22</v>
      </c>
      <c r="G231">
        <f t="shared" si="60"/>
        <v>4.1231056256176606</v>
      </c>
      <c r="H231">
        <f t="shared" si="61"/>
        <v>7</v>
      </c>
      <c r="I231">
        <f t="shared" si="62"/>
        <v>6</v>
      </c>
      <c r="J231">
        <f t="shared" si="63"/>
        <v>10</v>
      </c>
      <c r="K231">
        <f t="shared" si="64"/>
        <v>39.11521443121589</v>
      </c>
      <c r="L231">
        <f t="shared" si="65"/>
        <v>23</v>
      </c>
      <c r="M231">
        <f t="shared" si="66"/>
        <v>9.4868329805051381</v>
      </c>
      <c r="N231">
        <f t="shared" si="67"/>
        <v>12</v>
      </c>
      <c r="O231">
        <f t="shared" si="68"/>
        <v>21.095023109728988</v>
      </c>
      <c r="P231">
        <f t="shared" si="69"/>
        <v>23</v>
      </c>
    </row>
    <row r="232" spans="1:16" x14ac:dyDescent="0.25">
      <c r="A232" s="78">
        <v>1</v>
      </c>
      <c r="B232">
        <v>56</v>
      </c>
      <c r="C232" s="35">
        <v>6</v>
      </c>
      <c r="D232" s="158"/>
      <c r="E232">
        <f t="shared" si="58"/>
        <v>1.4142135623730951</v>
      </c>
      <c r="F232">
        <f t="shared" si="59"/>
        <v>2</v>
      </c>
      <c r="G232">
        <f t="shared" si="60"/>
        <v>17</v>
      </c>
      <c r="H232">
        <f t="shared" si="61"/>
        <v>16</v>
      </c>
      <c r="I232">
        <f t="shared" si="62"/>
        <v>15.033296378372908</v>
      </c>
      <c r="J232">
        <f t="shared" si="63"/>
        <v>16</v>
      </c>
      <c r="K232">
        <f t="shared" si="64"/>
        <v>18.110770276274835</v>
      </c>
      <c r="L232">
        <f t="shared" si="65"/>
        <v>9</v>
      </c>
      <c r="M232">
        <f t="shared" si="66"/>
        <v>12.165525060596439</v>
      </c>
      <c r="N232">
        <f t="shared" si="67"/>
        <v>16</v>
      </c>
      <c r="O232">
        <f t="shared" si="68"/>
        <v>1</v>
      </c>
      <c r="P232">
        <f t="shared" si="69"/>
        <v>1</v>
      </c>
    </row>
    <row r="233" spans="1:16" x14ac:dyDescent="0.25">
      <c r="A233" s="77">
        <v>1</v>
      </c>
      <c r="B233" s="76">
        <v>71</v>
      </c>
      <c r="C233" s="36">
        <v>5</v>
      </c>
      <c r="D233" s="158"/>
      <c r="E233">
        <f t="shared" si="58"/>
        <v>14.142135623730951</v>
      </c>
      <c r="F233">
        <f t="shared" si="59"/>
        <v>15</v>
      </c>
      <c r="G233">
        <f t="shared" si="60"/>
        <v>2.2360679774997898</v>
      </c>
      <c r="H233">
        <f t="shared" si="61"/>
        <v>1</v>
      </c>
      <c r="I233">
        <f t="shared" si="62"/>
        <v>2</v>
      </c>
      <c r="J233">
        <f t="shared" si="63"/>
        <v>3</v>
      </c>
      <c r="K233">
        <f t="shared" si="64"/>
        <v>33.015148038438355</v>
      </c>
      <c r="L233">
        <f t="shared" si="65"/>
        <v>21</v>
      </c>
      <c r="M233">
        <f t="shared" si="66"/>
        <v>3.1622776601683795</v>
      </c>
      <c r="N233">
        <f t="shared" si="67"/>
        <v>6</v>
      </c>
      <c r="O233">
        <f t="shared" si="68"/>
        <v>15</v>
      </c>
      <c r="P233">
        <f t="shared" si="69"/>
        <v>15</v>
      </c>
    </row>
    <row r="234" spans="1:16" x14ac:dyDescent="0.25">
      <c r="A234" s="80">
        <v>1</v>
      </c>
      <c r="B234" s="79">
        <v>70</v>
      </c>
      <c r="C234" s="67">
        <v>8</v>
      </c>
      <c r="D234" s="157" t="s">
        <v>133</v>
      </c>
      <c r="E234">
        <f t="shared" si="58"/>
        <v>13.038404810405298</v>
      </c>
      <c r="F234">
        <f t="shared" si="59"/>
        <v>11</v>
      </c>
      <c r="G234">
        <f t="shared" si="60"/>
        <v>3.6055512754639891</v>
      </c>
      <c r="H234">
        <f t="shared" si="61"/>
        <v>5</v>
      </c>
      <c r="I234">
        <f t="shared" si="62"/>
        <v>1.4142135623730951</v>
      </c>
      <c r="J234">
        <f t="shared" si="63"/>
        <v>1</v>
      </c>
      <c r="K234">
        <f t="shared" si="64"/>
        <v>32.249030993194197</v>
      </c>
      <c r="L234">
        <f t="shared" si="65"/>
        <v>19</v>
      </c>
      <c r="M234">
        <f t="shared" si="66"/>
        <v>4.4721359549995796</v>
      </c>
      <c r="N234">
        <f t="shared" si="67"/>
        <v>9</v>
      </c>
      <c r="O234">
        <f t="shared" si="68"/>
        <v>14.317821063276353</v>
      </c>
      <c r="P234">
        <f t="shared" si="69"/>
        <v>13</v>
      </c>
    </row>
    <row r="235" spans="1:16" x14ac:dyDescent="0.25">
      <c r="A235" s="78">
        <v>0</v>
      </c>
      <c r="B235">
        <v>36</v>
      </c>
      <c r="C235" s="35">
        <v>5</v>
      </c>
      <c r="D235" s="158"/>
      <c r="E235">
        <f t="shared" si="58"/>
        <v>21.095023109728988</v>
      </c>
      <c r="F235">
        <f t="shared" si="59"/>
        <v>24</v>
      </c>
      <c r="G235">
        <f t="shared" si="60"/>
        <v>37.013511046643494</v>
      </c>
      <c r="H235">
        <f t="shared" si="61"/>
        <v>24</v>
      </c>
      <c r="I235">
        <f t="shared" si="62"/>
        <v>35.057096285916209</v>
      </c>
      <c r="J235">
        <f t="shared" si="63"/>
        <v>24</v>
      </c>
      <c r="K235">
        <f t="shared" si="64"/>
        <v>2.2360679774997898</v>
      </c>
      <c r="L235">
        <f t="shared" si="65"/>
        <v>1</v>
      </c>
      <c r="M235">
        <f t="shared" si="66"/>
        <v>32.015621187164243</v>
      </c>
      <c r="N235">
        <f t="shared" si="67"/>
        <v>24</v>
      </c>
      <c r="O235">
        <f t="shared" si="68"/>
        <v>20</v>
      </c>
      <c r="P235">
        <f t="shared" si="69"/>
        <v>22</v>
      </c>
    </row>
    <row r="236" spans="1:16" x14ac:dyDescent="0.25">
      <c r="A236" s="78">
        <v>1</v>
      </c>
      <c r="B236">
        <v>70</v>
      </c>
      <c r="C236" s="35">
        <v>8</v>
      </c>
      <c r="D236" s="158"/>
      <c r="E236">
        <f t="shared" si="58"/>
        <v>13.038404810405298</v>
      </c>
      <c r="F236">
        <f t="shared" si="59"/>
        <v>11</v>
      </c>
      <c r="G236">
        <f t="shared" si="60"/>
        <v>3.6055512754639891</v>
      </c>
      <c r="H236">
        <f t="shared" si="61"/>
        <v>5</v>
      </c>
      <c r="I236">
        <f t="shared" si="62"/>
        <v>1.4142135623730951</v>
      </c>
      <c r="J236">
        <f t="shared" si="63"/>
        <v>1</v>
      </c>
      <c r="K236">
        <f t="shared" si="64"/>
        <v>32.249030993194197</v>
      </c>
      <c r="L236">
        <f t="shared" si="65"/>
        <v>19</v>
      </c>
      <c r="M236">
        <f t="shared" si="66"/>
        <v>4.4721359549995796</v>
      </c>
      <c r="N236">
        <f t="shared" si="67"/>
        <v>9</v>
      </c>
      <c r="O236">
        <f t="shared" si="68"/>
        <v>14.317821063276353</v>
      </c>
      <c r="P236">
        <f t="shared" si="69"/>
        <v>13</v>
      </c>
    </row>
    <row r="237" spans="1:16" x14ac:dyDescent="0.25">
      <c r="A237" s="78">
        <v>1</v>
      </c>
      <c r="B237">
        <v>57</v>
      </c>
      <c r="C237" s="35">
        <v>6</v>
      </c>
      <c r="D237" s="158"/>
      <c r="E237">
        <f t="shared" si="58"/>
        <v>1</v>
      </c>
      <c r="F237">
        <f t="shared" si="59"/>
        <v>1</v>
      </c>
      <c r="G237">
        <f t="shared" si="60"/>
        <v>16</v>
      </c>
      <c r="H237">
        <f t="shared" si="61"/>
        <v>15</v>
      </c>
      <c r="I237">
        <f t="shared" si="62"/>
        <v>14.035668847618199</v>
      </c>
      <c r="J237">
        <f t="shared" si="63"/>
        <v>15</v>
      </c>
      <c r="K237">
        <f t="shared" si="64"/>
        <v>19.104973174542799</v>
      </c>
      <c r="L237">
        <f t="shared" si="65"/>
        <v>10</v>
      </c>
      <c r="M237">
        <f t="shared" si="66"/>
        <v>11.180339887498949</v>
      </c>
      <c r="N237">
        <f t="shared" si="67"/>
        <v>15</v>
      </c>
      <c r="O237">
        <f t="shared" si="68"/>
        <v>1.4142135623730951</v>
      </c>
      <c r="P237">
        <f t="shared" si="69"/>
        <v>2</v>
      </c>
    </row>
    <row r="238" spans="1:16" x14ac:dyDescent="0.25">
      <c r="A238" s="78">
        <v>1</v>
      </c>
      <c r="B238">
        <v>69</v>
      </c>
      <c r="C238" s="35">
        <v>4</v>
      </c>
      <c r="D238" s="158"/>
      <c r="E238">
        <f t="shared" si="58"/>
        <v>12.369316876852981</v>
      </c>
      <c r="F238">
        <f t="shared" si="59"/>
        <v>10</v>
      </c>
      <c r="G238">
        <f t="shared" si="60"/>
        <v>4.4721359549995796</v>
      </c>
      <c r="H238">
        <f t="shared" si="61"/>
        <v>8</v>
      </c>
      <c r="I238">
        <f t="shared" si="62"/>
        <v>3.6055512754639891</v>
      </c>
      <c r="J238">
        <f t="shared" si="63"/>
        <v>7</v>
      </c>
      <c r="K238">
        <f t="shared" si="64"/>
        <v>31</v>
      </c>
      <c r="L238">
        <f t="shared" si="65"/>
        <v>16</v>
      </c>
      <c r="M238">
        <f t="shared" si="66"/>
        <v>1</v>
      </c>
      <c r="N238">
        <f t="shared" si="67"/>
        <v>2</v>
      </c>
      <c r="O238">
        <f t="shared" si="68"/>
        <v>13.038404810405298</v>
      </c>
      <c r="P238">
        <f t="shared" si="69"/>
        <v>10</v>
      </c>
    </row>
    <row r="239" spans="1:16" x14ac:dyDescent="0.25">
      <c r="A239" s="77">
        <v>0</v>
      </c>
      <c r="B239" s="76">
        <v>41</v>
      </c>
      <c r="C239" s="36">
        <v>3</v>
      </c>
      <c r="D239" s="158"/>
      <c r="E239">
        <f t="shared" si="58"/>
        <v>16.492422502470642</v>
      </c>
      <c r="F239">
        <f t="shared" si="59"/>
        <v>18</v>
      </c>
      <c r="G239">
        <f t="shared" si="60"/>
        <v>32.140317359976393</v>
      </c>
      <c r="H239">
        <f t="shared" si="61"/>
        <v>20</v>
      </c>
      <c r="I239">
        <f t="shared" si="62"/>
        <v>30.265491900843113</v>
      </c>
      <c r="J239">
        <f t="shared" si="63"/>
        <v>20</v>
      </c>
      <c r="K239">
        <f t="shared" si="64"/>
        <v>3.1622776601683795</v>
      </c>
      <c r="L239">
        <f t="shared" si="65"/>
        <v>2</v>
      </c>
      <c r="M239">
        <f t="shared" si="66"/>
        <v>27.018512172212592</v>
      </c>
      <c r="N239">
        <f t="shared" si="67"/>
        <v>19</v>
      </c>
      <c r="O239">
        <f t="shared" si="68"/>
        <v>15.132745950421556</v>
      </c>
      <c r="P239">
        <f t="shared" si="69"/>
        <v>17</v>
      </c>
    </row>
    <row r="240" spans="1:16" x14ac:dyDescent="0.25">
      <c r="A240" s="80">
        <v>0</v>
      </c>
      <c r="B240" s="79">
        <v>38</v>
      </c>
      <c r="C240" s="67">
        <v>8</v>
      </c>
      <c r="D240" s="157" t="s">
        <v>132</v>
      </c>
      <c r="E240">
        <f t="shared" si="58"/>
        <v>19.026297590440446</v>
      </c>
      <c r="F240">
        <f t="shared" si="59"/>
        <v>21</v>
      </c>
      <c r="G240">
        <f t="shared" si="60"/>
        <v>35.057096285916209</v>
      </c>
      <c r="H240">
        <f t="shared" si="61"/>
        <v>23</v>
      </c>
      <c r="I240">
        <f t="shared" si="62"/>
        <v>33.015148038438355</v>
      </c>
      <c r="J240">
        <f t="shared" si="63"/>
        <v>23</v>
      </c>
      <c r="K240">
        <f t="shared" si="64"/>
        <v>4</v>
      </c>
      <c r="L240">
        <f t="shared" si="65"/>
        <v>6</v>
      </c>
      <c r="M240">
        <f t="shared" si="66"/>
        <v>30.265491900843113</v>
      </c>
      <c r="N240">
        <f t="shared" si="67"/>
        <v>23</v>
      </c>
      <c r="O240">
        <f t="shared" si="68"/>
        <v>18.248287590894659</v>
      </c>
      <c r="P240">
        <f t="shared" si="69"/>
        <v>21</v>
      </c>
    </row>
    <row r="241" spans="1:16" x14ac:dyDescent="0.25">
      <c r="A241" s="78">
        <v>1</v>
      </c>
      <c r="B241">
        <v>70</v>
      </c>
      <c r="C241" s="35">
        <v>5</v>
      </c>
      <c r="D241" s="158"/>
      <c r="E241">
        <f t="shared" si="58"/>
        <v>13.152946437965905</v>
      </c>
      <c r="F241">
        <f t="shared" si="59"/>
        <v>13</v>
      </c>
      <c r="G241">
        <f t="shared" si="60"/>
        <v>3.1622776601683795</v>
      </c>
      <c r="H241">
        <f t="shared" si="61"/>
        <v>3</v>
      </c>
      <c r="I241">
        <f t="shared" si="62"/>
        <v>2.2360679774997898</v>
      </c>
      <c r="J241">
        <f t="shared" si="63"/>
        <v>4</v>
      </c>
      <c r="K241">
        <f t="shared" si="64"/>
        <v>32.015621187164243</v>
      </c>
      <c r="L241">
        <f t="shared" si="65"/>
        <v>17</v>
      </c>
      <c r="M241">
        <f t="shared" si="66"/>
        <v>2.2360679774997898</v>
      </c>
      <c r="N241">
        <f t="shared" si="67"/>
        <v>4</v>
      </c>
      <c r="O241">
        <f t="shared" si="68"/>
        <v>14</v>
      </c>
      <c r="P241">
        <f t="shared" si="69"/>
        <v>11</v>
      </c>
    </row>
    <row r="242" spans="1:16" x14ac:dyDescent="0.25">
      <c r="A242" s="78">
        <v>0</v>
      </c>
      <c r="B242">
        <v>59</v>
      </c>
      <c r="C242" s="35">
        <v>8</v>
      </c>
      <c r="D242" s="158"/>
      <c r="E242">
        <f t="shared" si="58"/>
        <v>2.2360679774997898</v>
      </c>
      <c r="F242">
        <f t="shared" si="59"/>
        <v>3</v>
      </c>
      <c r="G242">
        <f t="shared" si="60"/>
        <v>14.142135623730951</v>
      </c>
      <c r="H242">
        <f t="shared" si="61"/>
        <v>13</v>
      </c>
      <c r="I242">
        <f t="shared" si="62"/>
        <v>12.041594578792296</v>
      </c>
      <c r="J242">
        <f t="shared" si="63"/>
        <v>13</v>
      </c>
      <c r="K242">
        <f t="shared" si="64"/>
        <v>21.377558326431949</v>
      </c>
      <c r="L242">
        <f t="shared" si="65"/>
        <v>12</v>
      </c>
      <c r="M242">
        <f t="shared" si="66"/>
        <v>9.8488578017961039</v>
      </c>
      <c r="N242">
        <f t="shared" si="67"/>
        <v>13</v>
      </c>
      <c r="O242">
        <f t="shared" si="68"/>
        <v>4.2426406871192848</v>
      </c>
      <c r="P242">
        <f t="shared" si="69"/>
        <v>4</v>
      </c>
    </row>
    <row r="243" spans="1:16" x14ac:dyDescent="0.25">
      <c r="A243" s="78">
        <v>1</v>
      </c>
      <c r="B243">
        <v>72</v>
      </c>
      <c r="C243" s="35">
        <v>4</v>
      </c>
      <c r="D243" s="158"/>
      <c r="E243">
        <f t="shared" si="58"/>
        <v>15.297058540778355</v>
      </c>
      <c r="F243">
        <f t="shared" si="59"/>
        <v>16</v>
      </c>
      <c r="G243">
        <f t="shared" si="60"/>
        <v>2.2360679774997898</v>
      </c>
      <c r="H243">
        <f t="shared" si="61"/>
        <v>1</v>
      </c>
      <c r="I243">
        <f t="shared" si="62"/>
        <v>3.1622776601683795</v>
      </c>
      <c r="J243">
        <f t="shared" si="63"/>
        <v>6</v>
      </c>
      <c r="K243">
        <f t="shared" si="64"/>
        <v>34</v>
      </c>
      <c r="L243">
        <f t="shared" si="65"/>
        <v>22</v>
      </c>
      <c r="M243">
        <f t="shared" si="66"/>
        <v>4</v>
      </c>
      <c r="N243">
        <f t="shared" si="67"/>
        <v>8</v>
      </c>
      <c r="O243">
        <f t="shared" si="68"/>
        <v>16.031219541881399</v>
      </c>
      <c r="P243">
        <f t="shared" si="69"/>
        <v>18</v>
      </c>
    </row>
    <row r="244" spans="1:16" x14ac:dyDescent="0.25">
      <c r="A244" s="78">
        <v>0</v>
      </c>
      <c r="B244">
        <v>65</v>
      </c>
      <c r="C244" s="35">
        <v>6</v>
      </c>
      <c r="D244" s="158"/>
      <c r="E244">
        <f t="shared" si="58"/>
        <v>8.0622577482985491</v>
      </c>
      <c r="F244">
        <f t="shared" si="59"/>
        <v>6</v>
      </c>
      <c r="G244">
        <f t="shared" si="60"/>
        <v>8</v>
      </c>
      <c r="H244">
        <f t="shared" si="61"/>
        <v>12</v>
      </c>
      <c r="I244">
        <f t="shared" si="62"/>
        <v>6.0827625302982193</v>
      </c>
      <c r="J244">
        <f t="shared" si="63"/>
        <v>11</v>
      </c>
      <c r="K244">
        <f t="shared" si="64"/>
        <v>27.073972741361768</v>
      </c>
      <c r="L244">
        <f t="shared" si="65"/>
        <v>13</v>
      </c>
      <c r="M244">
        <f t="shared" si="66"/>
        <v>3.6055512754639891</v>
      </c>
      <c r="N244">
        <f t="shared" si="67"/>
        <v>7</v>
      </c>
      <c r="O244">
        <f t="shared" si="68"/>
        <v>9.0553851381374173</v>
      </c>
      <c r="P244">
        <f t="shared" si="69"/>
        <v>6</v>
      </c>
    </row>
    <row r="245" spans="1:16" x14ac:dyDescent="0.25">
      <c r="A245" s="77">
        <v>0</v>
      </c>
      <c r="B245" s="76">
        <v>40</v>
      </c>
      <c r="C245" s="36">
        <v>7</v>
      </c>
      <c r="D245" s="159"/>
      <c r="E245">
        <f t="shared" si="58"/>
        <v>17</v>
      </c>
      <c r="F245">
        <f t="shared" si="59"/>
        <v>19</v>
      </c>
      <c r="G245">
        <f t="shared" si="60"/>
        <v>33.015148038438355</v>
      </c>
      <c r="H245">
        <f t="shared" si="61"/>
        <v>21</v>
      </c>
      <c r="I245">
        <f t="shared" si="62"/>
        <v>31</v>
      </c>
      <c r="J245">
        <f t="shared" si="63"/>
        <v>21</v>
      </c>
      <c r="K245">
        <f t="shared" si="64"/>
        <v>3.6055512754639891</v>
      </c>
      <c r="L245">
        <f t="shared" si="65"/>
        <v>3</v>
      </c>
      <c r="M245">
        <f t="shared" si="66"/>
        <v>28.160255680657446</v>
      </c>
      <c r="N245">
        <f t="shared" si="67"/>
        <v>21</v>
      </c>
      <c r="O245">
        <f t="shared" si="68"/>
        <v>16.124515496597098</v>
      </c>
      <c r="P245">
        <f t="shared" si="69"/>
        <v>19</v>
      </c>
    </row>
    <row r="247" spans="1:16" x14ac:dyDescent="0.25">
      <c r="E247" s="88" t="s">
        <v>185</v>
      </c>
      <c r="F247" s="88" t="s">
        <v>162</v>
      </c>
      <c r="I247" s="87" t="s">
        <v>164</v>
      </c>
      <c r="J247" s="31">
        <f>COUNTIF(F248:F253,1)</f>
        <v>1</v>
      </c>
    </row>
    <row r="248" spans="1:16" x14ac:dyDescent="0.25">
      <c r="A248" s="80">
        <v>1</v>
      </c>
      <c r="B248" s="79">
        <v>57</v>
      </c>
      <c r="C248" s="67">
        <v>7</v>
      </c>
      <c r="D248" s="160" t="s">
        <v>154</v>
      </c>
      <c r="E248" s="80">
        <f>INDEX(A222:A245,MATCH(1,F222:F245,0),1)</f>
        <v>1</v>
      </c>
      <c r="F248" s="67">
        <f t="shared" ref="F248:F253" si="70">IF(E248=A248,1,0)</f>
        <v>1</v>
      </c>
      <c r="I248" s="87" t="s">
        <v>165</v>
      </c>
      <c r="J248" s="31">
        <f>COUNTIF(F248:F253,0)</f>
        <v>5</v>
      </c>
    </row>
    <row r="249" spans="1:16" x14ac:dyDescent="0.25">
      <c r="A249" s="78">
        <v>0</v>
      </c>
      <c r="B249">
        <v>73</v>
      </c>
      <c r="C249" s="35">
        <v>6</v>
      </c>
      <c r="D249" s="161"/>
      <c r="E249" s="78">
        <f>INDEX(A222:A245,MATCH(1,H222:H245,0),1)</f>
        <v>1</v>
      </c>
      <c r="F249" s="35">
        <f t="shared" si="70"/>
        <v>0</v>
      </c>
      <c r="I249" s="87" t="s">
        <v>166</v>
      </c>
      <c r="J249" s="31">
        <f>J247/(J247+J248)</f>
        <v>0.16666666666666666</v>
      </c>
    </row>
    <row r="250" spans="1:16" x14ac:dyDescent="0.25">
      <c r="A250" s="78">
        <v>0</v>
      </c>
      <c r="B250">
        <v>71</v>
      </c>
      <c r="C250" s="35">
        <v>7</v>
      </c>
      <c r="D250" s="161"/>
      <c r="E250" s="78">
        <f>INDEX(A222:A245,MATCH(1,J222:J245,0),1)</f>
        <v>1</v>
      </c>
      <c r="F250" s="35">
        <f t="shared" si="70"/>
        <v>0</v>
      </c>
    </row>
    <row r="251" spans="1:16" x14ac:dyDescent="0.25">
      <c r="A251" s="78">
        <v>1</v>
      </c>
      <c r="B251">
        <v>38</v>
      </c>
      <c r="C251" s="35">
        <v>4</v>
      </c>
      <c r="D251" s="161"/>
      <c r="E251" s="78">
        <f>INDEX(A222:A245,MATCH(1,L222:L245,0),1)</f>
        <v>0</v>
      </c>
      <c r="F251" s="35">
        <f t="shared" si="70"/>
        <v>0</v>
      </c>
    </row>
    <row r="252" spans="1:16" x14ac:dyDescent="0.25">
      <c r="A252" s="78">
        <v>0</v>
      </c>
      <c r="B252">
        <v>68</v>
      </c>
      <c r="C252" s="35">
        <v>4</v>
      </c>
      <c r="D252" s="161"/>
      <c r="E252" s="78">
        <f>INDEX(A222:A245,MATCH(1,N222:N245,0),1)</f>
        <v>1</v>
      </c>
      <c r="F252" s="35">
        <f t="shared" si="70"/>
        <v>0</v>
      </c>
    </row>
    <row r="253" spans="1:16" x14ac:dyDescent="0.25">
      <c r="A253" s="77">
        <v>0</v>
      </c>
      <c r="B253" s="76">
        <v>56</v>
      </c>
      <c r="C253" s="36">
        <v>5</v>
      </c>
      <c r="D253" s="162"/>
      <c r="E253" s="77">
        <f>INDEX(A222:A245,MATCH(1,P222:P245,0),1)</f>
        <v>1</v>
      </c>
      <c r="F253" s="36">
        <f t="shared" si="70"/>
        <v>0</v>
      </c>
    </row>
    <row r="256" spans="1:16" x14ac:dyDescent="0.25">
      <c r="A256" s="166" t="s">
        <v>190</v>
      </c>
      <c r="B256" s="166"/>
      <c r="C256" s="166"/>
      <c r="D256" s="166"/>
      <c r="E256" s="166"/>
      <c r="F256" s="166"/>
      <c r="G256" s="166"/>
      <c r="H256" s="166"/>
      <c r="I256" s="166"/>
      <c r="J256" s="166"/>
      <c r="K256" s="166"/>
      <c r="L256" s="166"/>
      <c r="M256" s="166"/>
      <c r="N256" s="166"/>
      <c r="O256" s="166"/>
      <c r="P256" s="166"/>
    </row>
    <row r="257" spans="1:16" x14ac:dyDescent="0.25">
      <c r="A257" s="87" t="s">
        <v>139</v>
      </c>
      <c r="B257" s="87" t="s">
        <v>138</v>
      </c>
      <c r="C257" s="87" t="s">
        <v>137</v>
      </c>
      <c r="E257" s="87" t="s">
        <v>173</v>
      </c>
      <c r="F257" s="87" t="s">
        <v>174</v>
      </c>
      <c r="G257" s="87" t="s">
        <v>175</v>
      </c>
      <c r="H257" s="87" t="s">
        <v>176</v>
      </c>
      <c r="I257" s="87" t="s">
        <v>177</v>
      </c>
      <c r="J257" s="87" t="s">
        <v>178</v>
      </c>
      <c r="K257" s="87" t="s">
        <v>179</v>
      </c>
      <c r="L257" s="87" t="s">
        <v>180</v>
      </c>
      <c r="M257" s="87" t="s">
        <v>181</v>
      </c>
      <c r="N257" s="87" t="s">
        <v>182</v>
      </c>
      <c r="O257" s="87" t="s">
        <v>183</v>
      </c>
      <c r="P257" s="87" t="s">
        <v>184</v>
      </c>
    </row>
    <row r="258" spans="1:16" x14ac:dyDescent="0.25">
      <c r="A258" s="80">
        <v>1</v>
      </c>
      <c r="B258" s="79">
        <v>70</v>
      </c>
      <c r="C258" s="67">
        <v>5</v>
      </c>
      <c r="D258" s="157" t="s">
        <v>136</v>
      </c>
      <c r="E258">
        <f>SQRT(($C$284-C258)^2+($B$284-B258)^2)</f>
        <v>3.6055512754639891</v>
      </c>
      <c r="F258">
        <f>RANK(E258,($E$258:$E$281),1)</f>
        <v>4</v>
      </c>
      <c r="G258">
        <f>SQRT(($C$285-C258)^2+($B$285-B258)^2)</f>
        <v>25.079872407968907</v>
      </c>
      <c r="H258">
        <f>RANK(G258,($G$258:$G$281),1)</f>
        <v>19</v>
      </c>
      <c r="I258">
        <f>SQRT(($C$286-C258)^2+($B$286-B258)^2)</f>
        <v>29.017236257093817</v>
      </c>
      <c r="J258">
        <f>RANK(I258,($I$258:$I$281),1)</f>
        <v>17</v>
      </c>
      <c r="K258">
        <f>SQRT(($C$287-C258)^2+($B$287-B258)^2)</f>
        <v>7.2801098892805181</v>
      </c>
      <c r="L258">
        <f>RANK(K258,($K$258:$K$281),1)</f>
        <v>7</v>
      </c>
      <c r="M258">
        <f>SQRT(($C$288-C258)^2+($B$288-B258)^2)</f>
        <v>14.035668847618199</v>
      </c>
      <c r="N258">
        <f>RANK(M258,($M$258:$M$281),1)</f>
        <v>11</v>
      </c>
      <c r="O258">
        <f>SQRT(($C$289-C258)^2+($B$289-B258)^2)</f>
        <v>1</v>
      </c>
      <c r="P258">
        <f>RANK(O258,($O$258:$O$281),1)</f>
        <v>1</v>
      </c>
    </row>
    <row r="259" spans="1:16" x14ac:dyDescent="0.25">
      <c r="A259" s="78">
        <v>0</v>
      </c>
      <c r="B259">
        <v>59</v>
      </c>
      <c r="C259" s="35">
        <v>4</v>
      </c>
      <c r="D259" s="158"/>
      <c r="E259">
        <f t="shared" ref="E259:E281" si="71">SQRT(($C$284-C259)^2+($B$284-B259)^2)</f>
        <v>8.0622577482985491</v>
      </c>
      <c r="F259">
        <f t="shared" ref="F259:F281" si="72">RANK(E259,($E$258:$E$281),1)</f>
        <v>12</v>
      </c>
      <c r="G259">
        <f t="shared" ref="G259:G281" si="73">SQRT(($C$285-C259)^2+($B$285-B259)^2)</f>
        <v>14.317821063276353</v>
      </c>
      <c r="H259">
        <f t="shared" ref="H259:H281" si="74">RANK(G259,($G$258:$G$281),1)</f>
        <v>12</v>
      </c>
      <c r="I259">
        <f t="shared" ref="I259:I281" si="75">SQRT(($C$286-C259)^2+($B$286-B259)^2)</f>
        <v>18.110770276274835</v>
      </c>
      <c r="J259">
        <f t="shared" ref="J259:J281" si="76">RANK(I259,($I$258:$I$281),1)</f>
        <v>11</v>
      </c>
      <c r="K259">
        <f t="shared" ref="K259:K281" si="77">SQRT(($C$287-C259)^2+($B$287-B259)^2)</f>
        <v>18.248287590894659</v>
      </c>
      <c r="L259">
        <f t="shared" ref="L259:L281" si="78">RANK(K259,($K$258:$K$281),1)</f>
        <v>14</v>
      </c>
      <c r="M259">
        <f t="shared" ref="M259:M281" si="79">SQRT(($C$288-C259)^2+($B$288-B259)^2)</f>
        <v>3.6055512754639891</v>
      </c>
      <c r="N259">
        <f t="shared" ref="N259:N281" si="80">RANK(M259,($M$258:$M$281),1)</f>
        <v>4</v>
      </c>
      <c r="O259">
        <f t="shared" ref="O259:O281" si="81">SQRT(($C$289-C259)^2+($B$289-B259)^2)</f>
        <v>12.041594578792296</v>
      </c>
      <c r="P259">
        <f t="shared" ref="P259:P281" si="82">RANK(O259,($O$258:$O$281),1)</f>
        <v>13</v>
      </c>
    </row>
    <row r="260" spans="1:16" x14ac:dyDescent="0.25">
      <c r="A260" s="78">
        <v>1</v>
      </c>
      <c r="B260">
        <v>68</v>
      </c>
      <c r="C260" s="35">
        <v>4</v>
      </c>
      <c r="D260" s="158"/>
      <c r="E260">
        <f t="shared" si="71"/>
        <v>1.4142135623730951</v>
      </c>
      <c r="F260">
        <f t="shared" si="72"/>
        <v>1</v>
      </c>
      <c r="G260">
        <f t="shared" si="73"/>
        <v>23.194827009486403</v>
      </c>
      <c r="H260">
        <f t="shared" si="74"/>
        <v>14</v>
      </c>
      <c r="I260">
        <f t="shared" si="75"/>
        <v>27.073972741361768</v>
      </c>
      <c r="J260">
        <f t="shared" si="76"/>
        <v>14</v>
      </c>
      <c r="K260">
        <f t="shared" si="77"/>
        <v>9.4868329805051381</v>
      </c>
      <c r="L260">
        <f t="shared" si="78"/>
        <v>10</v>
      </c>
      <c r="M260">
        <f t="shared" si="79"/>
        <v>12.165525060596439</v>
      </c>
      <c r="N260">
        <f t="shared" si="80"/>
        <v>8</v>
      </c>
      <c r="O260">
        <f t="shared" si="81"/>
        <v>3.1622776601683795</v>
      </c>
      <c r="P260">
        <f t="shared" si="82"/>
        <v>7</v>
      </c>
    </row>
    <row r="261" spans="1:16" x14ac:dyDescent="0.25">
      <c r="A261" s="78">
        <v>0</v>
      </c>
      <c r="B261">
        <v>50</v>
      </c>
      <c r="C261" s="35">
        <v>6</v>
      </c>
      <c r="D261" s="158"/>
      <c r="E261">
        <f t="shared" si="71"/>
        <v>17.262676501632068</v>
      </c>
      <c r="F261">
        <f t="shared" si="72"/>
        <v>18</v>
      </c>
      <c r="G261">
        <f t="shared" si="73"/>
        <v>5.0990195135927845</v>
      </c>
      <c r="H261">
        <f t="shared" si="74"/>
        <v>3</v>
      </c>
      <c r="I261">
        <f t="shared" si="75"/>
        <v>9</v>
      </c>
      <c r="J261">
        <f t="shared" si="76"/>
        <v>7</v>
      </c>
      <c r="K261">
        <f t="shared" si="77"/>
        <v>27.018512172212592</v>
      </c>
      <c r="L261">
        <f t="shared" si="78"/>
        <v>18</v>
      </c>
      <c r="M261">
        <f t="shared" si="79"/>
        <v>6</v>
      </c>
      <c r="N261">
        <f t="shared" si="80"/>
        <v>6</v>
      </c>
      <c r="O261">
        <f t="shared" si="81"/>
        <v>21.023796041628639</v>
      </c>
      <c r="P261">
        <f t="shared" si="82"/>
        <v>18</v>
      </c>
    </row>
    <row r="262" spans="1:16" x14ac:dyDescent="0.25">
      <c r="A262" s="78">
        <v>0</v>
      </c>
      <c r="B262">
        <v>40</v>
      </c>
      <c r="C262" s="35">
        <v>7</v>
      </c>
      <c r="D262" s="158"/>
      <c r="E262">
        <f t="shared" si="71"/>
        <v>27.294688127912362</v>
      </c>
      <c r="F262">
        <f t="shared" si="72"/>
        <v>20</v>
      </c>
      <c r="G262">
        <f t="shared" si="73"/>
        <v>5</v>
      </c>
      <c r="H262">
        <f t="shared" si="74"/>
        <v>1</v>
      </c>
      <c r="I262">
        <f t="shared" si="75"/>
        <v>1.4142135623730951</v>
      </c>
      <c r="J262">
        <f t="shared" si="76"/>
        <v>1</v>
      </c>
      <c r="K262">
        <f t="shared" si="77"/>
        <v>37</v>
      </c>
      <c r="L262">
        <f t="shared" si="78"/>
        <v>20</v>
      </c>
      <c r="M262">
        <f t="shared" si="79"/>
        <v>16.031219541881399</v>
      </c>
      <c r="N262">
        <f t="shared" si="80"/>
        <v>17</v>
      </c>
      <c r="O262">
        <f t="shared" si="81"/>
        <v>31.064449134018133</v>
      </c>
      <c r="P262">
        <f t="shared" si="82"/>
        <v>20</v>
      </c>
    </row>
    <row r="263" spans="1:16" x14ac:dyDescent="0.25">
      <c r="A263" s="77">
        <v>1</v>
      </c>
      <c r="B263" s="76">
        <v>78</v>
      </c>
      <c r="C263" s="36">
        <v>8</v>
      </c>
      <c r="D263" s="158"/>
      <c r="E263">
        <f t="shared" si="71"/>
        <v>12.083045973594572</v>
      </c>
      <c r="F263">
        <f t="shared" si="72"/>
        <v>17</v>
      </c>
      <c r="G263">
        <f t="shared" si="73"/>
        <v>33.015148038438355</v>
      </c>
      <c r="H263">
        <f t="shared" si="74"/>
        <v>24</v>
      </c>
      <c r="I263">
        <f t="shared" si="75"/>
        <v>37.054014627297811</v>
      </c>
      <c r="J263">
        <f t="shared" si="76"/>
        <v>24</v>
      </c>
      <c r="K263">
        <f t="shared" si="77"/>
        <v>1.4142135623730951</v>
      </c>
      <c r="L263">
        <f t="shared" si="78"/>
        <v>1</v>
      </c>
      <c r="M263">
        <f t="shared" si="79"/>
        <v>22.090722034374522</v>
      </c>
      <c r="N263">
        <f t="shared" si="80"/>
        <v>24</v>
      </c>
      <c r="O263">
        <f t="shared" si="81"/>
        <v>7.6157731058639087</v>
      </c>
      <c r="P263">
        <f t="shared" si="82"/>
        <v>12</v>
      </c>
    </row>
    <row r="264" spans="1:16" x14ac:dyDescent="0.25">
      <c r="A264" s="80">
        <v>1</v>
      </c>
      <c r="B264" s="79">
        <v>57</v>
      </c>
      <c r="C264" s="67">
        <v>7</v>
      </c>
      <c r="D264" s="157" t="s">
        <v>135</v>
      </c>
      <c r="E264">
        <f t="shared" si="71"/>
        <v>10.770329614269007</v>
      </c>
      <c r="F264">
        <f t="shared" si="72"/>
        <v>15</v>
      </c>
      <c r="G264">
        <f t="shared" si="73"/>
        <v>12</v>
      </c>
      <c r="H264">
        <f t="shared" si="74"/>
        <v>9</v>
      </c>
      <c r="I264">
        <f t="shared" si="75"/>
        <v>16.031219541881399</v>
      </c>
      <c r="J264">
        <f t="shared" si="76"/>
        <v>10</v>
      </c>
      <c r="K264">
        <f t="shared" si="77"/>
        <v>20</v>
      </c>
      <c r="L264">
        <f t="shared" si="78"/>
        <v>15</v>
      </c>
      <c r="M264">
        <f t="shared" si="79"/>
        <v>1.4142135623730951</v>
      </c>
      <c r="N264">
        <f t="shared" si="80"/>
        <v>3</v>
      </c>
      <c r="O264">
        <f t="shared" si="81"/>
        <v>14.142135623730951</v>
      </c>
      <c r="P264">
        <f t="shared" si="82"/>
        <v>16</v>
      </c>
    </row>
    <row r="265" spans="1:16" x14ac:dyDescent="0.25">
      <c r="A265" s="78">
        <v>0</v>
      </c>
      <c r="B265">
        <v>73</v>
      </c>
      <c r="C265" s="35">
        <v>6</v>
      </c>
      <c r="D265" s="158"/>
      <c r="E265">
        <f t="shared" si="71"/>
        <v>6.7082039324993694</v>
      </c>
      <c r="F265">
        <f t="shared" si="72"/>
        <v>11</v>
      </c>
      <c r="G265">
        <f t="shared" si="73"/>
        <v>28.0178514522438</v>
      </c>
      <c r="H265">
        <f t="shared" si="74"/>
        <v>23</v>
      </c>
      <c r="I265">
        <f t="shared" si="75"/>
        <v>32</v>
      </c>
      <c r="J265">
        <f t="shared" si="76"/>
        <v>23</v>
      </c>
      <c r="K265">
        <f t="shared" si="77"/>
        <v>4.1231056256176606</v>
      </c>
      <c r="L265">
        <f t="shared" si="78"/>
        <v>2</v>
      </c>
      <c r="M265">
        <f t="shared" si="79"/>
        <v>17</v>
      </c>
      <c r="N265">
        <f t="shared" si="80"/>
        <v>20</v>
      </c>
      <c r="O265">
        <f t="shared" si="81"/>
        <v>2.2360679774997898</v>
      </c>
      <c r="P265">
        <f t="shared" si="82"/>
        <v>5</v>
      </c>
    </row>
    <row r="266" spans="1:16" x14ac:dyDescent="0.25">
      <c r="A266" s="78">
        <v>0</v>
      </c>
      <c r="B266">
        <v>71</v>
      </c>
      <c r="C266" s="35">
        <v>7</v>
      </c>
      <c r="D266" s="158"/>
      <c r="E266">
        <f t="shared" si="71"/>
        <v>5.6568542494923806</v>
      </c>
      <c r="F266">
        <f t="shared" si="72"/>
        <v>8</v>
      </c>
      <c r="G266">
        <f t="shared" si="73"/>
        <v>26</v>
      </c>
      <c r="H266">
        <f t="shared" si="74"/>
        <v>21</v>
      </c>
      <c r="I266">
        <f t="shared" si="75"/>
        <v>30.016662039607269</v>
      </c>
      <c r="J266">
        <f t="shared" si="76"/>
        <v>21</v>
      </c>
      <c r="K266">
        <f t="shared" si="77"/>
        <v>6</v>
      </c>
      <c r="L266">
        <f t="shared" si="78"/>
        <v>4</v>
      </c>
      <c r="M266">
        <f t="shared" si="79"/>
        <v>15.033296378372908</v>
      </c>
      <c r="N266">
        <f t="shared" si="80"/>
        <v>15</v>
      </c>
      <c r="O266">
        <f t="shared" si="81"/>
        <v>2</v>
      </c>
      <c r="P266">
        <f t="shared" si="82"/>
        <v>4</v>
      </c>
    </row>
    <row r="267" spans="1:16" x14ac:dyDescent="0.25">
      <c r="A267" s="78">
        <v>1</v>
      </c>
      <c r="B267">
        <v>38</v>
      </c>
      <c r="C267" s="35">
        <v>4</v>
      </c>
      <c r="D267" s="158"/>
      <c r="E267">
        <f t="shared" si="71"/>
        <v>29.017236257093817</v>
      </c>
      <c r="F267">
        <f t="shared" si="72"/>
        <v>22</v>
      </c>
      <c r="G267">
        <f t="shared" si="73"/>
        <v>7.6157731058639087</v>
      </c>
      <c r="H267">
        <f t="shared" si="74"/>
        <v>6</v>
      </c>
      <c r="I267">
        <f t="shared" si="75"/>
        <v>3.6055512754639891</v>
      </c>
      <c r="J267">
        <f t="shared" si="76"/>
        <v>4</v>
      </c>
      <c r="K267">
        <f t="shared" si="77"/>
        <v>39.11521443121589</v>
      </c>
      <c r="L267">
        <f t="shared" si="78"/>
        <v>23</v>
      </c>
      <c r="M267">
        <f t="shared" si="79"/>
        <v>18.110770276274835</v>
      </c>
      <c r="N267">
        <f t="shared" si="80"/>
        <v>21</v>
      </c>
      <c r="O267">
        <f t="shared" si="81"/>
        <v>33.015148038438355</v>
      </c>
      <c r="P267">
        <f t="shared" si="82"/>
        <v>22</v>
      </c>
    </row>
    <row r="268" spans="1:16" x14ac:dyDescent="0.25">
      <c r="A268" s="78">
        <v>0</v>
      </c>
      <c r="B268">
        <v>68</v>
      </c>
      <c r="C268" s="35">
        <v>4</v>
      </c>
      <c r="D268" s="158"/>
      <c r="E268">
        <f t="shared" si="71"/>
        <v>1.4142135623730951</v>
      </c>
      <c r="F268">
        <f t="shared" si="72"/>
        <v>1</v>
      </c>
      <c r="G268">
        <f t="shared" si="73"/>
        <v>23.194827009486403</v>
      </c>
      <c r="H268">
        <f t="shared" si="74"/>
        <v>14</v>
      </c>
      <c r="I268">
        <f t="shared" si="75"/>
        <v>27.073972741361768</v>
      </c>
      <c r="J268">
        <f t="shared" si="76"/>
        <v>14</v>
      </c>
      <c r="K268">
        <f t="shared" si="77"/>
        <v>9.4868329805051381</v>
      </c>
      <c r="L268">
        <f t="shared" si="78"/>
        <v>10</v>
      </c>
      <c r="M268">
        <f t="shared" si="79"/>
        <v>12.165525060596439</v>
      </c>
      <c r="N268">
        <f t="shared" si="80"/>
        <v>8</v>
      </c>
      <c r="O268">
        <f t="shared" si="81"/>
        <v>3.1622776601683795</v>
      </c>
      <c r="P268">
        <f t="shared" si="82"/>
        <v>7</v>
      </c>
    </row>
    <row r="269" spans="1:16" x14ac:dyDescent="0.25">
      <c r="A269" s="77">
        <v>0</v>
      </c>
      <c r="B269" s="76">
        <v>56</v>
      </c>
      <c r="C269" s="36">
        <v>5</v>
      </c>
      <c r="D269" s="158"/>
      <c r="E269">
        <f t="shared" si="71"/>
        <v>11.180339887498949</v>
      </c>
      <c r="F269">
        <f t="shared" si="72"/>
        <v>16</v>
      </c>
      <c r="G269">
        <f t="shared" si="73"/>
        <v>11.180339887498949</v>
      </c>
      <c r="H269">
        <f t="shared" si="74"/>
        <v>8</v>
      </c>
      <c r="I269">
        <f t="shared" si="75"/>
        <v>15.033296378372908</v>
      </c>
      <c r="J269">
        <f t="shared" si="76"/>
        <v>8</v>
      </c>
      <c r="K269">
        <f t="shared" si="77"/>
        <v>21.095023109728988</v>
      </c>
      <c r="L269">
        <f t="shared" si="78"/>
        <v>17</v>
      </c>
      <c r="M269">
        <f t="shared" si="79"/>
        <v>1</v>
      </c>
      <c r="N269">
        <f t="shared" si="80"/>
        <v>1</v>
      </c>
      <c r="O269">
        <f t="shared" si="81"/>
        <v>15</v>
      </c>
      <c r="P269">
        <f t="shared" si="82"/>
        <v>17</v>
      </c>
    </row>
    <row r="270" spans="1:16" x14ac:dyDescent="0.25">
      <c r="A270" s="80">
        <v>1</v>
      </c>
      <c r="B270" s="79">
        <v>70</v>
      </c>
      <c r="C270" s="67">
        <v>8</v>
      </c>
      <c r="D270" s="157" t="s">
        <v>133</v>
      </c>
      <c r="E270">
        <f t="shared" si="71"/>
        <v>5.8309518948453007</v>
      </c>
      <c r="F270">
        <f t="shared" si="72"/>
        <v>9</v>
      </c>
      <c r="G270">
        <f t="shared" si="73"/>
        <v>25.019992006393608</v>
      </c>
      <c r="H270">
        <f t="shared" si="74"/>
        <v>17</v>
      </c>
      <c r="I270">
        <f t="shared" si="75"/>
        <v>29.068883707497267</v>
      </c>
      <c r="J270">
        <f t="shared" si="76"/>
        <v>19</v>
      </c>
      <c r="K270">
        <f t="shared" si="77"/>
        <v>7.0710678118654755</v>
      </c>
      <c r="L270">
        <f t="shared" si="78"/>
        <v>5</v>
      </c>
      <c r="M270">
        <f t="shared" si="79"/>
        <v>14.142135623730951</v>
      </c>
      <c r="N270">
        <f t="shared" si="80"/>
        <v>13</v>
      </c>
      <c r="O270">
        <f t="shared" si="81"/>
        <v>3.1622776601683795</v>
      </c>
      <c r="P270">
        <f t="shared" si="82"/>
        <v>7</v>
      </c>
    </row>
    <row r="271" spans="1:16" x14ac:dyDescent="0.25">
      <c r="A271" s="78">
        <v>0</v>
      </c>
      <c r="B271">
        <v>36</v>
      </c>
      <c r="C271" s="35">
        <v>5</v>
      </c>
      <c r="D271" s="158"/>
      <c r="E271">
        <f t="shared" si="71"/>
        <v>31.064449134018133</v>
      </c>
      <c r="F271">
        <f t="shared" si="72"/>
        <v>24</v>
      </c>
      <c r="G271">
        <f t="shared" si="73"/>
        <v>9.2195444572928871</v>
      </c>
      <c r="H271">
        <f t="shared" si="74"/>
        <v>7</v>
      </c>
      <c r="I271">
        <f t="shared" si="75"/>
        <v>5.0990195135927845</v>
      </c>
      <c r="J271">
        <f t="shared" si="76"/>
        <v>6</v>
      </c>
      <c r="K271">
        <f t="shared" si="77"/>
        <v>41.048751503547585</v>
      </c>
      <c r="L271">
        <f t="shared" si="78"/>
        <v>24</v>
      </c>
      <c r="M271">
        <f t="shared" si="79"/>
        <v>20.024984394500787</v>
      </c>
      <c r="N271">
        <f t="shared" si="80"/>
        <v>23</v>
      </c>
      <c r="O271">
        <f t="shared" si="81"/>
        <v>35</v>
      </c>
      <c r="P271">
        <f t="shared" si="82"/>
        <v>24</v>
      </c>
    </row>
    <row r="272" spans="1:16" x14ac:dyDescent="0.25">
      <c r="A272" s="78">
        <v>1</v>
      </c>
      <c r="B272">
        <v>70</v>
      </c>
      <c r="C272" s="35">
        <v>8</v>
      </c>
      <c r="D272" s="158"/>
      <c r="E272">
        <f t="shared" si="71"/>
        <v>5.8309518948453007</v>
      </c>
      <c r="F272">
        <f t="shared" si="72"/>
        <v>9</v>
      </c>
      <c r="G272">
        <f t="shared" si="73"/>
        <v>25.019992006393608</v>
      </c>
      <c r="H272">
        <f t="shared" si="74"/>
        <v>17</v>
      </c>
      <c r="I272">
        <f t="shared" si="75"/>
        <v>29.068883707497267</v>
      </c>
      <c r="J272">
        <f t="shared" si="76"/>
        <v>19</v>
      </c>
      <c r="K272">
        <f t="shared" si="77"/>
        <v>7.0710678118654755</v>
      </c>
      <c r="L272">
        <f t="shared" si="78"/>
        <v>5</v>
      </c>
      <c r="M272">
        <f t="shared" si="79"/>
        <v>14.142135623730951</v>
      </c>
      <c r="N272">
        <f t="shared" si="80"/>
        <v>13</v>
      </c>
      <c r="O272">
        <f t="shared" si="81"/>
        <v>3.1622776601683795</v>
      </c>
      <c r="P272">
        <f t="shared" si="82"/>
        <v>7</v>
      </c>
    </row>
    <row r="273" spans="1:16" x14ac:dyDescent="0.25">
      <c r="A273" s="78">
        <v>1</v>
      </c>
      <c r="B273">
        <v>57</v>
      </c>
      <c r="C273" s="35">
        <v>6</v>
      </c>
      <c r="D273" s="158"/>
      <c r="E273">
        <f t="shared" si="71"/>
        <v>10.440306508910551</v>
      </c>
      <c r="F273">
        <f t="shared" si="72"/>
        <v>14</v>
      </c>
      <c r="G273">
        <f t="shared" si="73"/>
        <v>12.041594578792296</v>
      </c>
      <c r="H273">
        <f t="shared" si="74"/>
        <v>10</v>
      </c>
      <c r="I273">
        <f t="shared" si="75"/>
        <v>16</v>
      </c>
      <c r="J273">
        <f t="shared" si="76"/>
        <v>9</v>
      </c>
      <c r="K273">
        <f t="shared" si="77"/>
        <v>20.024984394500787</v>
      </c>
      <c r="L273">
        <f t="shared" si="78"/>
        <v>16</v>
      </c>
      <c r="M273">
        <f t="shared" si="79"/>
        <v>1</v>
      </c>
      <c r="N273">
        <f t="shared" si="80"/>
        <v>1</v>
      </c>
      <c r="O273">
        <f t="shared" si="81"/>
        <v>14.035668847618199</v>
      </c>
      <c r="P273">
        <f t="shared" si="82"/>
        <v>15</v>
      </c>
    </row>
    <row r="274" spans="1:16" x14ac:dyDescent="0.25">
      <c r="A274" s="78">
        <v>1</v>
      </c>
      <c r="B274">
        <v>69</v>
      </c>
      <c r="C274" s="35">
        <v>4</v>
      </c>
      <c r="D274" s="158"/>
      <c r="E274">
        <f t="shared" si="71"/>
        <v>2.2360679774997898</v>
      </c>
      <c r="F274">
        <f t="shared" si="72"/>
        <v>3</v>
      </c>
      <c r="G274">
        <f t="shared" si="73"/>
        <v>24.186773244895647</v>
      </c>
      <c r="H274">
        <f t="shared" si="74"/>
        <v>16</v>
      </c>
      <c r="I274">
        <f t="shared" si="75"/>
        <v>28.071337695236398</v>
      </c>
      <c r="J274">
        <f t="shared" si="76"/>
        <v>16</v>
      </c>
      <c r="K274">
        <f t="shared" si="77"/>
        <v>8.5440037453175304</v>
      </c>
      <c r="L274">
        <f t="shared" si="78"/>
        <v>9</v>
      </c>
      <c r="M274">
        <f t="shared" si="79"/>
        <v>13.152946437965905</v>
      </c>
      <c r="N274">
        <f t="shared" si="80"/>
        <v>10</v>
      </c>
      <c r="O274">
        <f t="shared" si="81"/>
        <v>2.2360679774997898</v>
      </c>
      <c r="P274">
        <f t="shared" si="82"/>
        <v>5</v>
      </c>
    </row>
    <row r="275" spans="1:16" x14ac:dyDescent="0.25">
      <c r="A275" s="77">
        <v>0</v>
      </c>
      <c r="B275" s="76">
        <v>41</v>
      </c>
      <c r="C275" s="36">
        <v>3</v>
      </c>
      <c r="D275" s="158"/>
      <c r="E275">
        <f t="shared" si="71"/>
        <v>26</v>
      </c>
      <c r="F275">
        <f t="shared" si="72"/>
        <v>19</v>
      </c>
      <c r="G275">
        <f t="shared" si="73"/>
        <v>5.6568542494923806</v>
      </c>
      <c r="H275">
        <f t="shared" si="74"/>
        <v>4</v>
      </c>
      <c r="I275">
        <f t="shared" si="75"/>
        <v>3</v>
      </c>
      <c r="J275">
        <f t="shared" si="76"/>
        <v>3</v>
      </c>
      <c r="K275">
        <f t="shared" si="77"/>
        <v>36.221540552549669</v>
      </c>
      <c r="L275">
        <f t="shared" si="78"/>
        <v>19</v>
      </c>
      <c r="M275">
        <f t="shared" si="79"/>
        <v>15.297058540778355</v>
      </c>
      <c r="N275">
        <f t="shared" si="80"/>
        <v>16</v>
      </c>
      <c r="O275">
        <f t="shared" si="81"/>
        <v>30.066592756745816</v>
      </c>
      <c r="P275">
        <f t="shared" si="82"/>
        <v>19</v>
      </c>
    </row>
    <row r="276" spans="1:16" x14ac:dyDescent="0.25">
      <c r="A276" s="80">
        <v>0</v>
      </c>
      <c r="B276" s="79">
        <v>38</v>
      </c>
      <c r="C276" s="67">
        <v>8</v>
      </c>
      <c r="D276" s="157" t="s">
        <v>132</v>
      </c>
      <c r="E276">
        <f t="shared" si="71"/>
        <v>29.427877939124322</v>
      </c>
      <c r="F276">
        <f t="shared" si="72"/>
        <v>23</v>
      </c>
      <c r="G276">
        <f t="shared" si="73"/>
        <v>7.0710678118654755</v>
      </c>
      <c r="H276">
        <f t="shared" si="74"/>
        <v>5</v>
      </c>
      <c r="I276">
        <f t="shared" si="75"/>
        <v>3.6055512754639891</v>
      </c>
      <c r="J276">
        <f t="shared" si="76"/>
        <v>4</v>
      </c>
      <c r="K276">
        <f t="shared" si="77"/>
        <v>39.012818406262319</v>
      </c>
      <c r="L276">
        <f t="shared" si="78"/>
        <v>22</v>
      </c>
      <c r="M276">
        <f t="shared" si="79"/>
        <v>18.110770276274835</v>
      </c>
      <c r="N276">
        <f t="shared" si="80"/>
        <v>21</v>
      </c>
      <c r="O276">
        <f t="shared" si="81"/>
        <v>33.136083051561783</v>
      </c>
      <c r="P276">
        <f t="shared" si="82"/>
        <v>23</v>
      </c>
    </row>
    <row r="277" spans="1:16" x14ac:dyDescent="0.25">
      <c r="A277" s="78">
        <v>1</v>
      </c>
      <c r="B277">
        <v>70</v>
      </c>
      <c r="C277" s="35">
        <v>5</v>
      </c>
      <c r="D277" s="158"/>
      <c r="E277">
        <f t="shared" si="71"/>
        <v>3.6055512754639891</v>
      </c>
      <c r="F277">
        <f t="shared" si="72"/>
        <v>4</v>
      </c>
      <c r="G277">
        <f t="shared" si="73"/>
        <v>25.079872407968907</v>
      </c>
      <c r="H277">
        <f t="shared" si="74"/>
        <v>19</v>
      </c>
      <c r="I277">
        <f t="shared" si="75"/>
        <v>29.017236257093817</v>
      </c>
      <c r="J277">
        <f t="shared" si="76"/>
        <v>17</v>
      </c>
      <c r="K277">
        <f t="shared" si="77"/>
        <v>7.2801098892805181</v>
      </c>
      <c r="L277">
        <f t="shared" si="78"/>
        <v>7</v>
      </c>
      <c r="M277">
        <f t="shared" si="79"/>
        <v>14.035668847618199</v>
      </c>
      <c r="N277">
        <f t="shared" si="80"/>
        <v>11</v>
      </c>
      <c r="O277">
        <f t="shared" si="81"/>
        <v>1</v>
      </c>
      <c r="P277">
        <f t="shared" si="82"/>
        <v>1</v>
      </c>
    </row>
    <row r="278" spans="1:16" x14ac:dyDescent="0.25">
      <c r="A278" s="78">
        <v>0</v>
      </c>
      <c r="B278">
        <v>59</v>
      </c>
      <c r="C278" s="35">
        <v>8</v>
      </c>
      <c r="D278" s="158"/>
      <c r="E278">
        <f t="shared" si="71"/>
        <v>9.4339811320566032</v>
      </c>
      <c r="F278">
        <f t="shared" si="72"/>
        <v>13</v>
      </c>
      <c r="G278">
        <f t="shared" si="73"/>
        <v>14.035668847618199</v>
      </c>
      <c r="H278">
        <f t="shared" si="74"/>
        <v>11</v>
      </c>
      <c r="I278">
        <f t="shared" si="75"/>
        <v>18.110770276274835</v>
      </c>
      <c r="J278">
        <f t="shared" si="76"/>
        <v>11</v>
      </c>
      <c r="K278">
        <f t="shared" si="77"/>
        <v>18.027756377319946</v>
      </c>
      <c r="L278">
        <f t="shared" si="78"/>
        <v>13</v>
      </c>
      <c r="M278">
        <f t="shared" si="79"/>
        <v>3.6055512754639891</v>
      </c>
      <c r="N278">
        <f t="shared" si="80"/>
        <v>4</v>
      </c>
      <c r="O278">
        <f t="shared" si="81"/>
        <v>12.369316876852981</v>
      </c>
      <c r="P278">
        <f t="shared" si="82"/>
        <v>14</v>
      </c>
    </row>
    <row r="279" spans="1:16" x14ac:dyDescent="0.25">
      <c r="A279" s="78">
        <v>1</v>
      </c>
      <c r="B279">
        <v>72</v>
      </c>
      <c r="C279" s="35">
        <v>4</v>
      </c>
      <c r="D279" s="158"/>
      <c r="E279">
        <f t="shared" si="71"/>
        <v>5.0990195135927845</v>
      </c>
      <c r="F279">
        <f t="shared" si="72"/>
        <v>7</v>
      </c>
      <c r="G279">
        <f t="shared" si="73"/>
        <v>27.166155414412248</v>
      </c>
      <c r="H279">
        <f t="shared" si="74"/>
        <v>22</v>
      </c>
      <c r="I279">
        <f t="shared" si="75"/>
        <v>31.064449134018133</v>
      </c>
      <c r="J279">
        <f t="shared" si="76"/>
        <v>22</v>
      </c>
      <c r="K279">
        <f t="shared" si="77"/>
        <v>5.8309518948453007</v>
      </c>
      <c r="L279">
        <f t="shared" si="78"/>
        <v>3</v>
      </c>
      <c r="M279">
        <f t="shared" si="79"/>
        <v>16.124515496597098</v>
      </c>
      <c r="N279">
        <f t="shared" si="80"/>
        <v>19</v>
      </c>
      <c r="O279">
        <f t="shared" si="81"/>
        <v>1.4142135623730951</v>
      </c>
      <c r="P279">
        <f t="shared" si="82"/>
        <v>3</v>
      </c>
    </row>
    <row r="280" spans="1:16" x14ac:dyDescent="0.25">
      <c r="A280" s="78">
        <v>0</v>
      </c>
      <c r="B280">
        <v>65</v>
      </c>
      <c r="C280" s="35">
        <v>6</v>
      </c>
      <c r="D280" s="158"/>
      <c r="E280">
        <f t="shared" si="71"/>
        <v>3.6055512754639891</v>
      </c>
      <c r="F280">
        <f t="shared" si="72"/>
        <v>4</v>
      </c>
      <c r="G280">
        <f t="shared" si="73"/>
        <v>20.024984394500787</v>
      </c>
      <c r="H280">
        <f t="shared" si="74"/>
        <v>13</v>
      </c>
      <c r="I280">
        <f t="shared" si="75"/>
        <v>24</v>
      </c>
      <c r="J280">
        <f t="shared" si="76"/>
        <v>13</v>
      </c>
      <c r="K280">
        <f t="shared" si="77"/>
        <v>12.041594578792296</v>
      </c>
      <c r="L280">
        <f t="shared" si="78"/>
        <v>12</v>
      </c>
      <c r="M280">
        <f t="shared" si="79"/>
        <v>9</v>
      </c>
      <c r="N280">
        <f t="shared" si="80"/>
        <v>7</v>
      </c>
      <c r="O280">
        <f t="shared" si="81"/>
        <v>6.0827625302982193</v>
      </c>
      <c r="P280">
        <f t="shared" si="82"/>
        <v>11</v>
      </c>
    </row>
    <row r="281" spans="1:16" x14ac:dyDescent="0.25">
      <c r="A281" s="77">
        <v>0</v>
      </c>
      <c r="B281" s="76">
        <v>40</v>
      </c>
      <c r="C281" s="36">
        <v>7</v>
      </c>
      <c r="D281" s="159"/>
      <c r="E281">
        <f t="shared" si="71"/>
        <v>27.294688127912362</v>
      </c>
      <c r="F281">
        <f t="shared" si="72"/>
        <v>20</v>
      </c>
      <c r="G281">
        <f t="shared" si="73"/>
        <v>5</v>
      </c>
      <c r="H281">
        <f t="shared" si="74"/>
        <v>1</v>
      </c>
      <c r="I281">
        <f t="shared" si="75"/>
        <v>1.4142135623730951</v>
      </c>
      <c r="J281">
        <f t="shared" si="76"/>
        <v>1</v>
      </c>
      <c r="K281">
        <f t="shared" si="77"/>
        <v>37</v>
      </c>
      <c r="L281">
        <f t="shared" si="78"/>
        <v>20</v>
      </c>
      <c r="M281">
        <f t="shared" si="79"/>
        <v>16.031219541881399</v>
      </c>
      <c r="N281">
        <f t="shared" si="80"/>
        <v>17</v>
      </c>
      <c r="O281">
        <f t="shared" si="81"/>
        <v>31.064449134018133</v>
      </c>
      <c r="P281">
        <f t="shared" si="82"/>
        <v>20</v>
      </c>
    </row>
    <row r="283" spans="1:16" x14ac:dyDescent="0.25">
      <c r="E283" s="88" t="s">
        <v>185</v>
      </c>
      <c r="F283" s="88" t="s">
        <v>162</v>
      </c>
      <c r="I283" s="87" t="s">
        <v>164</v>
      </c>
      <c r="J283" s="31">
        <f>COUNTIF(F284:F289,1)</f>
        <v>2</v>
      </c>
    </row>
    <row r="284" spans="1:16" x14ac:dyDescent="0.25">
      <c r="A284" s="80">
        <v>1</v>
      </c>
      <c r="B284" s="79">
        <v>67</v>
      </c>
      <c r="C284" s="67">
        <v>3</v>
      </c>
      <c r="D284" s="160" t="s">
        <v>156</v>
      </c>
      <c r="E284" s="80">
        <f>INDEX(A258:A281,MATCH(1,F258:F281,0),1)</f>
        <v>1</v>
      </c>
      <c r="F284" s="67">
        <f t="shared" ref="F284:F289" si="83">IF(E284=A284,1,0)</f>
        <v>1</v>
      </c>
      <c r="I284" s="87" t="s">
        <v>165</v>
      </c>
      <c r="J284" s="31">
        <f>COUNTIF(F284:F289,0)</f>
        <v>4</v>
      </c>
    </row>
    <row r="285" spans="1:16" x14ac:dyDescent="0.25">
      <c r="A285" s="78">
        <v>1</v>
      </c>
      <c r="B285">
        <v>45</v>
      </c>
      <c r="C285" s="35">
        <v>7</v>
      </c>
      <c r="D285" s="161"/>
      <c r="E285" s="78">
        <f>INDEX(A258:A281,MATCH(1,H258:H281,0),1)</f>
        <v>0</v>
      </c>
      <c r="F285" s="35">
        <f t="shared" si="83"/>
        <v>0</v>
      </c>
      <c r="I285" s="87" t="s">
        <v>166</v>
      </c>
      <c r="J285" s="31">
        <f>J283/(J283+J284)</f>
        <v>0.33333333333333331</v>
      </c>
    </row>
    <row r="286" spans="1:16" x14ac:dyDescent="0.25">
      <c r="A286" s="78">
        <v>1</v>
      </c>
      <c r="B286">
        <v>41</v>
      </c>
      <c r="C286" s="35">
        <v>6</v>
      </c>
      <c r="D286" s="161"/>
      <c r="E286" s="78">
        <f>INDEX(A258:A281,MATCH(1,J258:J281,0),1)</f>
        <v>0</v>
      </c>
      <c r="F286" s="35">
        <f t="shared" si="83"/>
        <v>0</v>
      </c>
    </row>
    <row r="287" spans="1:16" x14ac:dyDescent="0.25">
      <c r="A287" s="78">
        <v>0</v>
      </c>
      <c r="B287">
        <v>77</v>
      </c>
      <c r="C287" s="35">
        <v>7</v>
      </c>
      <c r="D287" s="161"/>
      <c r="E287" s="78">
        <f>INDEX(A258:A281,MATCH(1,L258:L281,0),1)</f>
        <v>1</v>
      </c>
      <c r="F287" s="35">
        <f t="shared" si="83"/>
        <v>0</v>
      </c>
    </row>
    <row r="288" spans="1:16" x14ac:dyDescent="0.25">
      <c r="A288" s="78">
        <v>1</v>
      </c>
      <c r="B288">
        <v>56</v>
      </c>
      <c r="C288" s="35">
        <v>6</v>
      </c>
      <c r="D288" s="161"/>
      <c r="E288" s="78">
        <f>INDEX(A258:A281,MATCH(1,N258:N281,0),1)</f>
        <v>0</v>
      </c>
      <c r="F288" s="35">
        <f t="shared" si="83"/>
        <v>0</v>
      </c>
    </row>
    <row r="289" spans="1:16" x14ac:dyDescent="0.25">
      <c r="A289" s="77">
        <v>1</v>
      </c>
      <c r="B289" s="76">
        <v>71</v>
      </c>
      <c r="C289" s="36">
        <v>5</v>
      </c>
      <c r="D289" s="162"/>
      <c r="E289" s="77">
        <f>INDEX(A258:A281,MATCH(1,P258:P281,0),1)</f>
        <v>1</v>
      </c>
      <c r="F289" s="36">
        <f t="shared" si="83"/>
        <v>1</v>
      </c>
    </row>
    <row r="292" spans="1:16" x14ac:dyDescent="0.25">
      <c r="A292" s="166" t="s">
        <v>191</v>
      </c>
      <c r="B292" s="166"/>
      <c r="C292" s="166"/>
      <c r="D292" s="166"/>
      <c r="E292" s="166"/>
      <c r="F292" s="166"/>
      <c r="G292" s="166"/>
      <c r="H292" s="166"/>
      <c r="I292" s="166"/>
      <c r="J292" s="166"/>
      <c r="K292" s="166"/>
      <c r="L292" s="166"/>
      <c r="M292" s="166"/>
      <c r="N292" s="166"/>
      <c r="O292" s="166"/>
      <c r="P292" s="166"/>
    </row>
    <row r="293" spans="1:16" x14ac:dyDescent="0.25">
      <c r="A293" s="87" t="s">
        <v>139</v>
      </c>
      <c r="B293" s="87" t="s">
        <v>138</v>
      </c>
      <c r="C293" s="87" t="s">
        <v>137</v>
      </c>
      <c r="E293" s="87" t="s">
        <v>173</v>
      </c>
      <c r="F293" s="87" t="s">
        <v>174</v>
      </c>
      <c r="G293" s="87" t="s">
        <v>175</v>
      </c>
      <c r="H293" s="87" t="s">
        <v>176</v>
      </c>
      <c r="I293" s="87" t="s">
        <v>177</v>
      </c>
      <c r="J293" s="87" t="s">
        <v>178</v>
      </c>
      <c r="K293" s="87" t="s">
        <v>179</v>
      </c>
      <c r="L293" s="87" t="s">
        <v>180</v>
      </c>
      <c r="M293" s="87" t="s">
        <v>181</v>
      </c>
      <c r="N293" s="87" t="s">
        <v>182</v>
      </c>
      <c r="O293" s="87" t="s">
        <v>183</v>
      </c>
      <c r="P293" s="87" t="s">
        <v>184</v>
      </c>
    </row>
    <row r="294" spans="1:16" x14ac:dyDescent="0.25">
      <c r="A294" s="80">
        <v>1</v>
      </c>
      <c r="B294" s="79">
        <v>70</v>
      </c>
      <c r="C294" s="67">
        <v>5</v>
      </c>
      <c r="D294" s="157" t="s">
        <v>136</v>
      </c>
      <c r="E294">
        <f>SQRT(($C$320-C294)^2+($B$320-B294)^2)</f>
        <v>3</v>
      </c>
      <c r="F294">
        <f>RANK(E294,($E$294:$E$317),1)</f>
        <v>2</v>
      </c>
      <c r="G294">
        <f>SQRT(($C$321-C294)^2+($B$321-B294)^2)</f>
        <v>34</v>
      </c>
      <c r="H294">
        <f>RANK(G294,($G$294:$G$317),1)</f>
        <v>17</v>
      </c>
      <c r="I294">
        <f>SQRT(($C$322-C294)^2+($B$322-B294)^2)</f>
        <v>3</v>
      </c>
      <c r="J294">
        <f>RANK(I294,($I$294:$I$317),1)</f>
        <v>2</v>
      </c>
      <c r="K294">
        <f>SQRT(($C$323-C294)^2+($B$323-B294)^2)</f>
        <v>13.038404810405298</v>
      </c>
      <c r="L294">
        <f>RANK(K294,($K$294:$K$317),1)</f>
        <v>12</v>
      </c>
      <c r="M294">
        <f>SQRT(($C$324-C294)^2+($B$324-B294)^2)</f>
        <v>1.4142135623730951</v>
      </c>
      <c r="N294">
        <f>RANK(M294,($M$294:$M$317),1)</f>
        <v>3</v>
      </c>
      <c r="O294">
        <f>SQRT(($C$325-C294)^2+($B$325-B294)^2)</f>
        <v>29.068883707497267</v>
      </c>
      <c r="P294">
        <f>RANK(O294,($O$294:$O$317),1)</f>
        <v>17</v>
      </c>
    </row>
    <row r="295" spans="1:16" x14ac:dyDescent="0.25">
      <c r="A295" s="78">
        <v>0</v>
      </c>
      <c r="B295">
        <v>59</v>
      </c>
      <c r="C295" s="35">
        <v>4</v>
      </c>
      <c r="D295" s="158"/>
      <c r="E295">
        <f t="shared" ref="E295:E317" si="84">SQRT(($C$320-C295)^2+($B$320-B295)^2)</f>
        <v>11.704699910719626</v>
      </c>
      <c r="F295">
        <f t="shared" ref="F295:F317" si="85">RANK(E295,($E$294:$E$317),1)</f>
        <v>14</v>
      </c>
      <c r="G295">
        <f t="shared" ref="G295:G317" si="86">SQRT(($C$321-C295)^2+($B$321-B295)^2)</f>
        <v>23.021728866442675</v>
      </c>
      <c r="H295">
        <f t="shared" ref="H295:H317" si="87">RANK(G295,($G$294:$G$317),1)</f>
        <v>11</v>
      </c>
      <c r="I295">
        <f t="shared" ref="I295:I317" si="88">SQRT(($C$322-C295)^2+($B$322-B295)^2)</f>
        <v>11.704699910719626</v>
      </c>
      <c r="J295">
        <f t="shared" ref="J295:J317" si="89">RANK(I295,($I$294:$I$317),1)</f>
        <v>14</v>
      </c>
      <c r="K295">
        <f t="shared" ref="K295:K317" si="90">SQRT(($C$323-C295)^2+($B$323-B295)^2)</f>
        <v>2.8284271247461903</v>
      </c>
      <c r="L295">
        <f t="shared" ref="L295:L317" si="91">RANK(K295,($K$294:$K$317),1)</f>
        <v>4</v>
      </c>
      <c r="M295">
        <f t="shared" ref="M295:M317" si="92">SQRT(($C$324-C295)^2+($B$324-B295)^2)</f>
        <v>10</v>
      </c>
      <c r="N295">
        <f t="shared" ref="N295:N317" si="93">RANK(M295,($M$294:$M$317),1)</f>
        <v>13</v>
      </c>
      <c r="O295">
        <f t="shared" ref="O295:O317" si="94">SQRT(($C$325-C295)^2+($B$325-B295)^2)</f>
        <v>18.027756377319946</v>
      </c>
      <c r="P295">
        <f t="shared" ref="P295:P317" si="95">RANK(O295,($O$294:$O$317),1)</f>
        <v>11</v>
      </c>
    </row>
    <row r="296" spans="1:16" x14ac:dyDescent="0.25">
      <c r="A296" s="78">
        <v>1</v>
      </c>
      <c r="B296">
        <v>68</v>
      </c>
      <c r="C296" s="35">
        <v>4</v>
      </c>
      <c r="D296" s="158"/>
      <c r="E296">
        <f t="shared" si="84"/>
        <v>4.4721359549995796</v>
      </c>
      <c r="F296">
        <f t="shared" si="85"/>
        <v>6</v>
      </c>
      <c r="G296">
        <f t="shared" si="86"/>
        <v>32.015621187164243</v>
      </c>
      <c r="H296">
        <f t="shared" si="87"/>
        <v>15</v>
      </c>
      <c r="I296">
        <f t="shared" si="88"/>
        <v>4.4721359549995796</v>
      </c>
      <c r="J296">
        <f t="shared" si="89"/>
        <v>6</v>
      </c>
      <c r="K296">
        <f t="shared" si="90"/>
        <v>11.180339887498949</v>
      </c>
      <c r="L296">
        <f t="shared" si="91"/>
        <v>9</v>
      </c>
      <c r="M296">
        <f t="shared" si="92"/>
        <v>1</v>
      </c>
      <c r="N296">
        <f t="shared" si="93"/>
        <v>1</v>
      </c>
      <c r="O296">
        <f t="shared" si="94"/>
        <v>27.018512172212592</v>
      </c>
      <c r="P296">
        <f t="shared" si="95"/>
        <v>15</v>
      </c>
    </row>
    <row r="297" spans="1:16" x14ac:dyDescent="0.25">
      <c r="A297" s="78">
        <v>0</v>
      </c>
      <c r="B297">
        <v>50</v>
      </c>
      <c r="C297" s="35">
        <v>6</v>
      </c>
      <c r="D297" s="158"/>
      <c r="E297">
        <f t="shared" si="84"/>
        <v>20.09975124224178</v>
      </c>
      <c r="F297">
        <f t="shared" si="85"/>
        <v>18</v>
      </c>
      <c r="G297">
        <f t="shared" si="86"/>
        <v>14.035668847618199</v>
      </c>
      <c r="H297">
        <f t="shared" si="87"/>
        <v>7</v>
      </c>
      <c r="I297">
        <f t="shared" si="88"/>
        <v>20.09975124224178</v>
      </c>
      <c r="J297">
        <f t="shared" si="89"/>
        <v>18</v>
      </c>
      <c r="K297">
        <f t="shared" si="90"/>
        <v>7</v>
      </c>
      <c r="L297">
        <f t="shared" si="91"/>
        <v>6</v>
      </c>
      <c r="M297">
        <f t="shared" si="92"/>
        <v>19.104973174542799</v>
      </c>
      <c r="N297">
        <f t="shared" si="93"/>
        <v>18</v>
      </c>
      <c r="O297">
        <f t="shared" si="94"/>
        <v>9.4868329805051381</v>
      </c>
      <c r="P297">
        <f t="shared" si="95"/>
        <v>7</v>
      </c>
    </row>
    <row r="298" spans="1:16" x14ac:dyDescent="0.25">
      <c r="A298" s="78">
        <v>0</v>
      </c>
      <c r="B298">
        <v>40</v>
      </c>
      <c r="C298" s="35">
        <v>7</v>
      </c>
      <c r="D298" s="158"/>
      <c r="E298">
        <f t="shared" si="84"/>
        <v>30.016662039607269</v>
      </c>
      <c r="F298">
        <f t="shared" si="85"/>
        <v>21</v>
      </c>
      <c r="G298">
        <f t="shared" si="86"/>
        <v>4.4721359549995796</v>
      </c>
      <c r="H298">
        <f t="shared" si="87"/>
        <v>3</v>
      </c>
      <c r="I298">
        <f t="shared" si="88"/>
        <v>30.016662039607269</v>
      </c>
      <c r="J298">
        <f t="shared" si="89"/>
        <v>21</v>
      </c>
      <c r="K298">
        <f t="shared" si="90"/>
        <v>17.029386365926403</v>
      </c>
      <c r="L298">
        <f t="shared" si="91"/>
        <v>19</v>
      </c>
      <c r="M298">
        <f t="shared" si="92"/>
        <v>29.154759474226502</v>
      </c>
      <c r="N298">
        <f t="shared" si="93"/>
        <v>21</v>
      </c>
      <c r="O298">
        <f t="shared" si="94"/>
        <v>4.1231056256176606</v>
      </c>
      <c r="P298">
        <f t="shared" si="95"/>
        <v>3</v>
      </c>
    </row>
    <row r="299" spans="1:16" x14ac:dyDescent="0.25">
      <c r="A299" s="77">
        <v>1</v>
      </c>
      <c r="B299" s="76">
        <v>78</v>
      </c>
      <c r="C299" s="36">
        <v>8</v>
      </c>
      <c r="D299" s="158"/>
      <c r="E299">
        <f t="shared" si="84"/>
        <v>8</v>
      </c>
      <c r="F299">
        <f t="shared" si="85"/>
        <v>12</v>
      </c>
      <c r="G299">
        <f t="shared" si="86"/>
        <v>42.107006542854599</v>
      </c>
      <c r="H299">
        <f t="shared" si="87"/>
        <v>24</v>
      </c>
      <c r="I299">
        <f t="shared" si="88"/>
        <v>8</v>
      </c>
      <c r="J299">
        <f t="shared" si="89"/>
        <v>12</v>
      </c>
      <c r="K299">
        <f t="shared" si="90"/>
        <v>21.095023109728988</v>
      </c>
      <c r="L299">
        <f t="shared" si="91"/>
        <v>24</v>
      </c>
      <c r="M299">
        <f t="shared" si="92"/>
        <v>9.8488578017961039</v>
      </c>
      <c r="N299">
        <f t="shared" si="93"/>
        <v>12</v>
      </c>
      <c r="O299">
        <f t="shared" si="94"/>
        <v>37.336309405188942</v>
      </c>
      <c r="P299">
        <f t="shared" si="95"/>
        <v>24</v>
      </c>
    </row>
    <row r="300" spans="1:16" x14ac:dyDescent="0.25">
      <c r="A300" s="80">
        <v>1</v>
      </c>
      <c r="B300" s="79">
        <v>57</v>
      </c>
      <c r="C300" s="67">
        <v>7</v>
      </c>
      <c r="D300" s="157" t="s">
        <v>135</v>
      </c>
      <c r="E300">
        <f t="shared" si="84"/>
        <v>13.038404810405298</v>
      </c>
      <c r="F300">
        <f t="shared" si="85"/>
        <v>15</v>
      </c>
      <c r="G300">
        <f t="shared" si="86"/>
        <v>21.095023109728988</v>
      </c>
      <c r="H300">
        <f t="shared" si="87"/>
        <v>10</v>
      </c>
      <c r="I300">
        <f t="shared" si="88"/>
        <v>13.038404810405298</v>
      </c>
      <c r="J300">
        <f t="shared" si="89"/>
        <v>15</v>
      </c>
      <c r="K300">
        <f t="shared" si="90"/>
        <v>1</v>
      </c>
      <c r="L300">
        <f t="shared" si="91"/>
        <v>1</v>
      </c>
      <c r="M300">
        <f t="shared" si="92"/>
        <v>12.369316876852981</v>
      </c>
      <c r="N300">
        <f t="shared" si="93"/>
        <v>15</v>
      </c>
      <c r="O300">
        <f t="shared" si="94"/>
        <v>16.492422502470642</v>
      </c>
      <c r="P300">
        <f t="shared" si="95"/>
        <v>10</v>
      </c>
    </row>
    <row r="301" spans="1:16" x14ac:dyDescent="0.25">
      <c r="A301" s="78">
        <v>0</v>
      </c>
      <c r="B301">
        <v>73</v>
      </c>
      <c r="C301" s="35">
        <v>6</v>
      </c>
      <c r="D301" s="158"/>
      <c r="E301">
        <f t="shared" si="84"/>
        <v>3.6055512754639891</v>
      </c>
      <c r="F301">
        <f t="shared" si="85"/>
        <v>5</v>
      </c>
      <c r="G301">
        <f t="shared" si="86"/>
        <v>37.013511046643494</v>
      </c>
      <c r="H301">
        <f t="shared" si="87"/>
        <v>22</v>
      </c>
      <c r="I301">
        <f t="shared" si="88"/>
        <v>3.6055512754639891</v>
      </c>
      <c r="J301">
        <f t="shared" si="89"/>
        <v>5</v>
      </c>
      <c r="K301">
        <f t="shared" si="90"/>
        <v>16</v>
      </c>
      <c r="L301">
        <f t="shared" si="91"/>
        <v>17</v>
      </c>
      <c r="M301">
        <f t="shared" si="92"/>
        <v>4.4721359549995796</v>
      </c>
      <c r="N301">
        <f t="shared" si="93"/>
        <v>9</v>
      </c>
      <c r="O301">
        <f t="shared" si="94"/>
        <v>32.140317359976393</v>
      </c>
      <c r="P301">
        <f t="shared" si="95"/>
        <v>22</v>
      </c>
    </row>
    <row r="302" spans="1:16" x14ac:dyDescent="0.25">
      <c r="A302" s="78">
        <v>0</v>
      </c>
      <c r="B302">
        <v>71</v>
      </c>
      <c r="C302" s="35">
        <v>7</v>
      </c>
      <c r="D302" s="158"/>
      <c r="E302">
        <f t="shared" si="84"/>
        <v>1.4142135623730951</v>
      </c>
      <c r="F302">
        <f t="shared" si="85"/>
        <v>1</v>
      </c>
      <c r="G302">
        <f t="shared" si="86"/>
        <v>35.057096285916209</v>
      </c>
      <c r="H302">
        <f t="shared" si="87"/>
        <v>20</v>
      </c>
      <c r="I302">
        <f t="shared" si="88"/>
        <v>1.4142135623730951</v>
      </c>
      <c r="J302">
        <f t="shared" si="89"/>
        <v>1</v>
      </c>
      <c r="K302">
        <f t="shared" si="90"/>
        <v>14.035668847618199</v>
      </c>
      <c r="L302">
        <f t="shared" si="91"/>
        <v>14</v>
      </c>
      <c r="M302">
        <f t="shared" si="92"/>
        <v>3.6055512754639891</v>
      </c>
      <c r="N302">
        <f t="shared" si="93"/>
        <v>8</v>
      </c>
      <c r="O302">
        <f t="shared" si="94"/>
        <v>30.265491900843113</v>
      </c>
      <c r="P302">
        <f t="shared" si="95"/>
        <v>20</v>
      </c>
    </row>
    <row r="303" spans="1:16" x14ac:dyDescent="0.25">
      <c r="A303" s="78">
        <v>1</v>
      </c>
      <c r="B303">
        <v>38</v>
      </c>
      <c r="C303" s="35">
        <v>4</v>
      </c>
      <c r="D303" s="158"/>
      <c r="E303">
        <f t="shared" si="84"/>
        <v>32.249030993194197</v>
      </c>
      <c r="F303">
        <f t="shared" si="85"/>
        <v>24</v>
      </c>
      <c r="G303">
        <f t="shared" si="86"/>
        <v>2.2360679774997898</v>
      </c>
      <c r="H303">
        <f t="shared" si="87"/>
        <v>1</v>
      </c>
      <c r="I303">
        <f t="shared" si="88"/>
        <v>32.249030993194197</v>
      </c>
      <c r="J303">
        <f t="shared" si="89"/>
        <v>24</v>
      </c>
      <c r="K303">
        <f t="shared" si="90"/>
        <v>19.104973174542799</v>
      </c>
      <c r="L303">
        <f t="shared" si="91"/>
        <v>21</v>
      </c>
      <c r="M303">
        <f t="shared" si="92"/>
        <v>31</v>
      </c>
      <c r="N303">
        <f t="shared" si="93"/>
        <v>23</v>
      </c>
      <c r="O303">
        <f t="shared" si="94"/>
        <v>3.1622776601683795</v>
      </c>
      <c r="P303">
        <f t="shared" si="95"/>
        <v>2</v>
      </c>
    </row>
    <row r="304" spans="1:16" x14ac:dyDescent="0.25">
      <c r="A304" s="78">
        <v>0</v>
      </c>
      <c r="B304">
        <v>68</v>
      </c>
      <c r="C304" s="35">
        <v>4</v>
      </c>
      <c r="D304" s="158"/>
      <c r="E304">
        <f t="shared" si="84"/>
        <v>4.4721359549995796</v>
      </c>
      <c r="F304">
        <f t="shared" si="85"/>
        <v>6</v>
      </c>
      <c r="G304">
        <f t="shared" si="86"/>
        <v>32.015621187164243</v>
      </c>
      <c r="H304">
        <f t="shared" si="87"/>
        <v>15</v>
      </c>
      <c r="I304">
        <f t="shared" si="88"/>
        <v>4.4721359549995796</v>
      </c>
      <c r="J304">
        <f t="shared" si="89"/>
        <v>6</v>
      </c>
      <c r="K304">
        <f t="shared" si="90"/>
        <v>11.180339887498949</v>
      </c>
      <c r="L304">
        <f t="shared" si="91"/>
        <v>9</v>
      </c>
      <c r="M304">
        <f t="shared" si="92"/>
        <v>1</v>
      </c>
      <c r="N304">
        <f t="shared" si="93"/>
        <v>1</v>
      </c>
      <c r="O304">
        <f t="shared" si="94"/>
        <v>27.018512172212592</v>
      </c>
      <c r="P304">
        <f t="shared" si="95"/>
        <v>15</v>
      </c>
    </row>
    <row r="305" spans="1:16" x14ac:dyDescent="0.25">
      <c r="A305" s="77">
        <v>0</v>
      </c>
      <c r="B305" s="76">
        <v>56</v>
      </c>
      <c r="C305" s="36">
        <v>5</v>
      </c>
      <c r="D305" s="158"/>
      <c r="E305">
        <f t="shared" si="84"/>
        <v>14.317821063276353</v>
      </c>
      <c r="F305">
        <f t="shared" si="85"/>
        <v>17</v>
      </c>
      <c r="G305">
        <f t="shared" si="86"/>
        <v>20</v>
      </c>
      <c r="H305">
        <f t="shared" si="87"/>
        <v>8</v>
      </c>
      <c r="I305">
        <f t="shared" si="88"/>
        <v>14.317821063276353</v>
      </c>
      <c r="J305">
        <f t="shared" si="89"/>
        <v>17</v>
      </c>
      <c r="K305">
        <f t="shared" si="90"/>
        <v>1.4142135623730951</v>
      </c>
      <c r="L305">
        <f t="shared" si="91"/>
        <v>3</v>
      </c>
      <c r="M305">
        <f t="shared" si="92"/>
        <v>13.038404810405298</v>
      </c>
      <c r="N305">
        <f t="shared" si="93"/>
        <v>16</v>
      </c>
      <c r="O305">
        <f t="shared" si="94"/>
        <v>15.132745950421556</v>
      </c>
      <c r="P305">
        <f t="shared" si="95"/>
        <v>8</v>
      </c>
    </row>
    <row r="306" spans="1:16" x14ac:dyDescent="0.25">
      <c r="A306" s="80">
        <v>1</v>
      </c>
      <c r="B306" s="79">
        <v>67</v>
      </c>
      <c r="C306" s="67">
        <v>3</v>
      </c>
      <c r="D306" s="157" t="s">
        <v>134</v>
      </c>
      <c r="E306">
        <f t="shared" si="84"/>
        <v>5.8309518948453007</v>
      </c>
      <c r="F306">
        <f t="shared" si="85"/>
        <v>10</v>
      </c>
      <c r="G306">
        <f t="shared" si="86"/>
        <v>31.064449134018133</v>
      </c>
      <c r="H306">
        <f t="shared" si="87"/>
        <v>14</v>
      </c>
      <c r="I306">
        <f t="shared" si="88"/>
        <v>5.8309518948453007</v>
      </c>
      <c r="J306">
        <f t="shared" si="89"/>
        <v>10</v>
      </c>
      <c r="K306">
        <f t="shared" si="90"/>
        <v>10.440306508910551</v>
      </c>
      <c r="L306">
        <f t="shared" si="91"/>
        <v>8</v>
      </c>
      <c r="M306">
        <f t="shared" si="92"/>
        <v>2.2360679774997898</v>
      </c>
      <c r="N306">
        <f t="shared" si="93"/>
        <v>5</v>
      </c>
      <c r="O306">
        <f t="shared" si="94"/>
        <v>26</v>
      </c>
      <c r="P306">
        <f t="shared" si="95"/>
        <v>14</v>
      </c>
    </row>
    <row r="307" spans="1:16" x14ac:dyDescent="0.25">
      <c r="A307" s="78">
        <v>1</v>
      </c>
      <c r="B307">
        <v>45</v>
      </c>
      <c r="C307" s="35">
        <v>7</v>
      </c>
      <c r="D307" s="158"/>
      <c r="E307">
        <f t="shared" si="84"/>
        <v>25.019992006393608</v>
      </c>
      <c r="F307">
        <f t="shared" si="85"/>
        <v>19</v>
      </c>
      <c r="G307">
        <f t="shared" si="86"/>
        <v>9.2195444572928871</v>
      </c>
      <c r="H307">
        <f t="shared" si="87"/>
        <v>6</v>
      </c>
      <c r="I307">
        <f t="shared" si="88"/>
        <v>25.019992006393608</v>
      </c>
      <c r="J307">
        <f t="shared" si="89"/>
        <v>19</v>
      </c>
      <c r="K307">
        <f t="shared" si="90"/>
        <v>12.041594578792296</v>
      </c>
      <c r="L307">
        <f t="shared" si="91"/>
        <v>11</v>
      </c>
      <c r="M307">
        <f t="shared" si="92"/>
        <v>24.186773244895647</v>
      </c>
      <c r="N307">
        <f t="shared" si="93"/>
        <v>19</v>
      </c>
      <c r="O307">
        <f t="shared" si="94"/>
        <v>5.6568542494923806</v>
      </c>
      <c r="P307">
        <f t="shared" si="95"/>
        <v>5</v>
      </c>
    </row>
    <row r="308" spans="1:16" x14ac:dyDescent="0.25">
      <c r="A308" s="78">
        <v>1</v>
      </c>
      <c r="B308">
        <v>41</v>
      </c>
      <c r="C308" s="35">
        <v>6</v>
      </c>
      <c r="D308" s="158"/>
      <c r="E308">
        <f t="shared" si="84"/>
        <v>29.068883707497267</v>
      </c>
      <c r="F308">
        <f t="shared" si="85"/>
        <v>20</v>
      </c>
      <c r="G308">
        <f t="shared" si="86"/>
        <v>5.0990195135927845</v>
      </c>
      <c r="H308">
        <f t="shared" si="87"/>
        <v>5</v>
      </c>
      <c r="I308">
        <f t="shared" si="88"/>
        <v>29.068883707497267</v>
      </c>
      <c r="J308">
        <f t="shared" si="89"/>
        <v>20</v>
      </c>
      <c r="K308">
        <f t="shared" si="90"/>
        <v>16</v>
      </c>
      <c r="L308">
        <f t="shared" si="91"/>
        <v>17</v>
      </c>
      <c r="M308">
        <f t="shared" si="92"/>
        <v>28.071337695236398</v>
      </c>
      <c r="N308">
        <f t="shared" si="93"/>
        <v>20</v>
      </c>
      <c r="O308">
        <f t="shared" si="94"/>
        <v>3</v>
      </c>
      <c r="P308">
        <f t="shared" si="95"/>
        <v>1</v>
      </c>
    </row>
    <row r="309" spans="1:16" x14ac:dyDescent="0.25">
      <c r="A309" s="78">
        <v>0</v>
      </c>
      <c r="B309">
        <v>77</v>
      </c>
      <c r="C309" s="35">
        <v>7</v>
      </c>
      <c r="D309" s="158"/>
      <c r="E309">
        <f t="shared" si="84"/>
        <v>7.0710678118654755</v>
      </c>
      <c r="F309">
        <f t="shared" si="85"/>
        <v>11</v>
      </c>
      <c r="G309">
        <f t="shared" si="86"/>
        <v>41.048751503547585</v>
      </c>
      <c r="H309">
        <f t="shared" si="87"/>
        <v>23</v>
      </c>
      <c r="I309">
        <f t="shared" si="88"/>
        <v>7.0710678118654755</v>
      </c>
      <c r="J309">
        <f t="shared" si="89"/>
        <v>11</v>
      </c>
      <c r="K309">
        <f t="shared" si="90"/>
        <v>20.024984394500787</v>
      </c>
      <c r="L309">
        <f t="shared" si="91"/>
        <v>23</v>
      </c>
      <c r="M309">
        <f t="shared" si="92"/>
        <v>8.5440037453175304</v>
      </c>
      <c r="N309">
        <f t="shared" si="93"/>
        <v>11</v>
      </c>
      <c r="O309">
        <f t="shared" si="94"/>
        <v>36.221540552549669</v>
      </c>
      <c r="P309">
        <f t="shared" si="95"/>
        <v>23</v>
      </c>
    </row>
    <row r="310" spans="1:16" x14ac:dyDescent="0.25">
      <c r="A310" s="78">
        <v>1</v>
      </c>
      <c r="B310">
        <v>56</v>
      </c>
      <c r="C310" s="35">
        <v>6</v>
      </c>
      <c r="D310" s="158"/>
      <c r="E310">
        <f t="shared" si="84"/>
        <v>14.142135623730951</v>
      </c>
      <c r="F310">
        <f t="shared" si="85"/>
        <v>16</v>
      </c>
      <c r="G310">
        <f t="shared" si="86"/>
        <v>20.024984394500787</v>
      </c>
      <c r="H310">
        <f t="shared" si="87"/>
        <v>9</v>
      </c>
      <c r="I310">
        <f t="shared" si="88"/>
        <v>14.142135623730951</v>
      </c>
      <c r="J310">
        <f t="shared" si="89"/>
        <v>16</v>
      </c>
      <c r="K310">
        <f t="shared" si="90"/>
        <v>1</v>
      </c>
      <c r="L310">
        <f t="shared" si="91"/>
        <v>1</v>
      </c>
      <c r="M310">
        <f t="shared" si="92"/>
        <v>13.152946437965905</v>
      </c>
      <c r="N310">
        <f t="shared" si="93"/>
        <v>17</v>
      </c>
      <c r="O310">
        <f t="shared" si="94"/>
        <v>15.297058540778355</v>
      </c>
      <c r="P310">
        <f t="shared" si="95"/>
        <v>9</v>
      </c>
    </row>
    <row r="311" spans="1:16" x14ac:dyDescent="0.25">
      <c r="A311" s="77">
        <v>1</v>
      </c>
      <c r="B311" s="76">
        <v>71</v>
      </c>
      <c r="C311" s="36">
        <v>5</v>
      </c>
      <c r="D311" s="158"/>
      <c r="E311">
        <f t="shared" si="84"/>
        <v>3.1622776601683795</v>
      </c>
      <c r="F311">
        <f t="shared" si="85"/>
        <v>4</v>
      </c>
      <c r="G311">
        <f t="shared" si="86"/>
        <v>35</v>
      </c>
      <c r="H311">
        <f t="shared" si="87"/>
        <v>19</v>
      </c>
      <c r="I311">
        <f t="shared" si="88"/>
        <v>3.1622776601683795</v>
      </c>
      <c r="J311">
        <f t="shared" si="89"/>
        <v>4</v>
      </c>
      <c r="K311">
        <f t="shared" si="90"/>
        <v>14.035668847618199</v>
      </c>
      <c r="L311">
        <f t="shared" si="91"/>
        <v>14</v>
      </c>
      <c r="M311">
        <f t="shared" si="92"/>
        <v>2.2360679774997898</v>
      </c>
      <c r="N311">
        <f t="shared" si="93"/>
        <v>5</v>
      </c>
      <c r="O311">
        <f t="shared" si="94"/>
        <v>30.066592756745816</v>
      </c>
      <c r="P311">
        <f t="shared" si="95"/>
        <v>19</v>
      </c>
    </row>
    <row r="312" spans="1:16" x14ac:dyDescent="0.25">
      <c r="A312" s="80">
        <v>0</v>
      </c>
      <c r="B312" s="79">
        <v>38</v>
      </c>
      <c r="C312" s="67">
        <v>8</v>
      </c>
      <c r="D312" s="157" t="s">
        <v>132</v>
      </c>
      <c r="E312">
        <f t="shared" si="84"/>
        <v>32</v>
      </c>
      <c r="F312">
        <f t="shared" si="85"/>
        <v>23</v>
      </c>
      <c r="G312">
        <f t="shared" si="86"/>
        <v>3.6055512754639891</v>
      </c>
      <c r="H312">
        <f t="shared" si="87"/>
        <v>2</v>
      </c>
      <c r="I312">
        <f t="shared" si="88"/>
        <v>32</v>
      </c>
      <c r="J312">
        <f t="shared" si="89"/>
        <v>23</v>
      </c>
      <c r="K312">
        <f t="shared" si="90"/>
        <v>19.104973174542799</v>
      </c>
      <c r="L312">
        <f t="shared" si="91"/>
        <v>21</v>
      </c>
      <c r="M312">
        <f t="shared" si="92"/>
        <v>31.256999216175569</v>
      </c>
      <c r="N312">
        <f t="shared" si="93"/>
        <v>24</v>
      </c>
      <c r="O312">
        <f t="shared" si="94"/>
        <v>5.8309518948453007</v>
      </c>
      <c r="P312">
        <f t="shared" si="95"/>
        <v>6</v>
      </c>
    </row>
    <row r="313" spans="1:16" x14ac:dyDescent="0.25">
      <c r="A313" s="78">
        <v>1</v>
      </c>
      <c r="B313">
        <v>70</v>
      </c>
      <c r="C313" s="35">
        <v>5</v>
      </c>
      <c r="D313" s="158"/>
      <c r="E313">
        <f t="shared" si="84"/>
        <v>3</v>
      </c>
      <c r="F313">
        <f t="shared" si="85"/>
        <v>2</v>
      </c>
      <c r="G313">
        <f t="shared" si="86"/>
        <v>34</v>
      </c>
      <c r="H313">
        <f t="shared" si="87"/>
        <v>17</v>
      </c>
      <c r="I313">
        <f t="shared" si="88"/>
        <v>3</v>
      </c>
      <c r="J313">
        <f t="shared" si="89"/>
        <v>2</v>
      </c>
      <c r="K313">
        <f t="shared" si="90"/>
        <v>13.038404810405298</v>
      </c>
      <c r="L313">
        <f t="shared" si="91"/>
        <v>12</v>
      </c>
      <c r="M313">
        <f t="shared" si="92"/>
        <v>1.4142135623730951</v>
      </c>
      <c r="N313">
        <f t="shared" si="93"/>
        <v>3</v>
      </c>
      <c r="O313">
        <f t="shared" si="94"/>
        <v>29.068883707497267</v>
      </c>
      <c r="P313">
        <f t="shared" si="95"/>
        <v>17</v>
      </c>
    </row>
    <row r="314" spans="1:16" x14ac:dyDescent="0.25">
      <c r="A314" s="78">
        <v>0</v>
      </c>
      <c r="B314">
        <v>59</v>
      </c>
      <c r="C314" s="35">
        <v>8</v>
      </c>
      <c r="D314" s="158"/>
      <c r="E314">
        <f t="shared" si="84"/>
        <v>11</v>
      </c>
      <c r="F314">
        <f t="shared" si="85"/>
        <v>13</v>
      </c>
      <c r="G314">
        <f t="shared" si="86"/>
        <v>23.194827009486403</v>
      </c>
      <c r="H314">
        <f t="shared" si="87"/>
        <v>12</v>
      </c>
      <c r="I314">
        <f t="shared" si="88"/>
        <v>11</v>
      </c>
      <c r="J314">
        <f t="shared" si="89"/>
        <v>13</v>
      </c>
      <c r="K314">
        <f t="shared" si="90"/>
        <v>2.8284271247461903</v>
      </c>
      <c r="L314">
        <f t="shared" si="91"/>
        <v>4</v>
      </c>
      <c r="M314">
        <f t="shared" si="92"/>
        <v>10.770329614269007</v>
      </c>
      <c r="N314">
        <f t="shared" si="93"/>
        <v>14</v>
      </c>
      <c r="O314">
        <f t="shared" si="94"/>
        <v>18.681541692269406</v>
      </c>
      <c r="P314">
        <f t="shared" si="95"/>
        <v>12</v>
      </c>
    </row>
    <row r="315" spans="1:16" x14ac:dyDescent="0.25">
      <c r="A315" s="78">
        <v>1</v>
      </c>
      <c r="B315">
        <v>72</v>
      </c>
      <c r="C315" s="35">
        <v>4</v>
      </c>
      <c r="D315" s="158"/>
      <c r="E315">
        <f t="shared" si="84"/>
        <v>4.4721359549995796</v>
      </c>
      <c r="F315">
        <f t="shared" si="85"/>
        <v>6</v>
      </c>
      <c r="G315">
        <f t="shared" si="86"/>
        <v>36.013886210738214</v>
      </c>
      <c r="H315">
        <f t="shared" si="87"/>
        <v>21</v>
      </c>
      <c r="I315">
        <f t="shared" si="88"/>
        <v>4.4721359549995796</v>
      </c>
      <c r="J315">
        <f t="shared" si="89"/>
        <v>6</v>
      </c>
      <c r="K315">
        <f t="shared" si="90"/>
        <v>15.132745950421556</v>
      </c>
      <c r="L315">
        <f t="shared" si="91"/>
        <v>16</v>
      </c>
      <c r="M315">
        <f t="shared" si="92"/>
        <v>3</v>
      </c>
      <c r="N315">
        <f t="shared" si="93"/>
        <v>7</v>
      </c>
      <c r="O315">
        <f t="shared" si="94"/>
        <v>31.016124838541646</v>
      </c>
      <c r="P315">
        <f t="shared" si="95"/>
        <v>21</v>
      </c>
    </row>
    <row r="316" spans="1:16" x14ac:dyDescent="0.25">
      <c r="A316" s="78">
        <v>0</v>
      </c>
      <c r="B316">
        <v>65</v>
      </c>
      <c r="C316" s="35">
        <v>6</v>
      </c>
      <c r="D316" s="158"/>
      <c r="E316">
        <f t="shared" si="84"/>
        <v>5.3851648071345037</v>
      </c>
      <c r="F316">
        <f t="shared" si="85"/>
        <v>9</v>
      </c>
      <c r="G316">
        <f t="shared" si="86"/>
        <v>29.017236257093817</v>
      </c>
      <c r="H316">
        <f t="shared" si="87"/>
        <v>13</v>
      </c>
      <c r="I316">
        <f t="shared" si="88"/>
        <v>5.3851648071345037</v>
      </c>
      <c r="J316">
        <f t="shared" si="89"/>
        <v>9</v>
      </c>
      <c r="K316">
        <f t="shared" si="90"/>
        <v>8</v>
      </c>
      <c r="L316">
        <f t="shared" si="91"/>
        <v>7</v>
      </c>
      <c r="M316">
        <f t="shared" si="92"/>
        <v>4.4721359549995796</v>
      </c>
      <c r="N316">
        <f t="shared" si="93"/>
        <v>9</v>
      </c>
      <c r="O316">
        <f t="shared" si="94"/>
        <v>24.186773244895647</v>
      </c>
      <c r="P316">
        <f t="shared" si="95"/>
        <v>13</v>
      </c>
    </row>
    <row r="317" spans="1:16" x14ac:dyDescent="0.25">
      <c r="A317" s="77">
        <v>0</v>
      </c>
      <c r="B317" s="76">
        <v>40</v>
      </c>
      <c r="C317" s="36">
        <v>7</v>
      </c>
      <c r="D317" s="159"/>
      <c r="E317">
        <f t="shared" si="84"/>
        <v>30.016662039607269</v>
      </c>
      <c r="F317">
        <f t="shared" si="85"/>
        <v>21</v>
      </c>
      <c r="G317">
        <f t="shared" si="86"/>
        <v>4.4721359549995796</v>
      </c>
      <c r="H317">
        <f t="shared" si="87"/>
        <v>3</v>
      </c>
      <c r="I317">
        <f t="shared" si="88"/>
        <v>30.016662039607269</v>
      </c>
      <c r="J317">
        <f t="shared" si="89"/>
        <v>21</v>
      </c>
      <c r="K317">
        <f t="shared" si="90"/>
        <v>17.029386365926403</v>
      </c>
      <c r="L317">
        <f t="shared" si="91"/>
        <v>19</v>
      </c>
      <c r="M317">
        <f t="shared" si="92"/>
        <v>29.154759474226502</v>
      </c>
      <c r="N317">
        <f t="shared" si="93"/>
        <v>21</v>
      </c>
      <c r="O317">
        <f t="shared" si="94"/>
        <v>4.1231056256176606</v>
      </c>
      <c r="P317">
        <f t="shared" si="95"/>
        <v>3</v>
      </c>
    </row>
    <row r="319" spans="1:16" x14ac:dyDescent="0.25">
      <c r="E319" s="88" t="s">
        <v>185</v>
      </c>
      <c r="F319" s="88" t="s">
        <v>162</v>
      </c>
      <c r="I319" s="87" t="s">
        <v>164</v>
      </c>
      <c r="J319" s="31">
        <f>COUNTIF(F320:F325,1)</f>
        <v>2</v>
      </c>
    </row>
    <row r="320" spans="1:16" x14ac:dyDescent="0.25">
      <c r="A320" s="80">
        <v>1</v>
      </c>
      <c r="B320" s="79">
        <v>70</v>
      </c>
      <c r="C320" s="67">
        <v>8</v>
      </c>
      <c r="D320" s="160" t="s">
        <v>158</v>
      </c>
      <c r="E320" s="80">
        <f>INDEX(A294:A317,MATCH(1,F294:F317,0),1)</f>
        <v>0</v>
      </c>
      <c r="F320" s="67">
        <f t="shared" ref="F320:F325" si="96">IF(E320=A320,1,0)</f>
        <v>0</v>
      </c>
      <c r="I320" s="87" t="s">
        <v>165</v>
      </c>
      <c r="J320" s="31">
        <f>COUNTIF(F320:F325,0)</f>
        <v>4</v>
      </c>
    </row>
    <row r="321" spans="1:16" x14ac:dyDescent="0.25">
      <c r="A321" s="78">
        <v>0</v>
      </c>
      <c r="B321">
        <v>36</v>
      </c>
      <c r="C321" s="35">
        <v>5</v>
      </c>
      <c r="D321" s="161"/>
      <c r="E321" s="78">
        <f>INDEX(A294:A317,MATCH(1,H294:H317,0),1)</f>
        <v>1</v>
      </c>
      <c r="F321" s="35">
        <f t="shared" si="96"/>
        <v>0</v>
      </c>
      <c r="I321" s="87" t="s">
        <v>166</v>
      </c>
      <c r="J321" s="31">
        <f>J319/(J319+J320)</f>
        <v>0.33333333333333331</v>
      </c>
    </row>
    <row r="322" spans="1:16" x14ac:dyDescent="0.25">
      <c r="A322" s="78">
        <v>1</v>
      </c>
      <c r="B322">
        <v>70</v>
      </c>
      <c r="C322" s="35">
        <v>8</v>
      </c>
      <c r="D322" s="161"/>
      <c r="E322" s="78">
        <f>INDEX(A294:A317,MATCH(1,J294:J317,0),1)</f>
        <v>0</v>
      </c>
      <c r="F322" s="35">
        <f t="shared" si="96"/>
        <v>0</v>
      </c>
    </row>
    <row r="323" spans="1:16" x14ac:dyDescent="0.25">
      <c r="A323" s="78">
        <v>1</v>
      </c>
      <c r="B323">
        <v>57</v>
      </c>
      <c r="C323" s="35">
        <v>6</v>
      </c>
      <c r="D323" s="161"/>
      <c r="E323" s="78">
        <f>INDEX(A294:A317,MATCH(1,L294:L317,0),1)</f>
        <v>1</v>
      </c>
      <c r="F323" s="35">
        <f t="shared" si="96"/>
        <v>1</v>
      </c>
    </row>
    <row r="324" spans="1:16" x14ac:dyDescent="0.25">
      <c r="A324" s="78">
        <v>1</v>
      </c>
      <c r="B324">
        <v>69</v>
      </c>
      <c r="C324" s="35">
        <v>4</v>
      </c>
      <c r="D324" s="161"/>
      <c r="E324" s="78">
        <f>INDEX(A294:A317,MATCH(1,N294:N317,0),1)</f>
        <v>1</v>
      </c>
      <c r="F324" s="35">
        <f t="shared" si="96"/>
        <v>1</v>
      </c>
    </row>
    <row r="325" spans="1:16" x14ac:dyDescent="0.25">
      <c r="A325" s="77">
        <v>0</v>
      </c>
      <c r="B325" s="76">
        <v>41</v>
      </c>
      <c r="C325" s="36">
        <v>3</v>
      </c>
      <c r="D325" s="162"/>
      <c r="E325" s="77">
        <f>INDEX(A294:A317,MATCH(1,P294:P317,0),1)</f>
        <v>1</v>
      </c>
      <c r="F325" s="36">
        <f t="shared" si="96"/>
        <v>0</v>
      </c>
    </row>
    <row r="328" spans="1:16" x14ac:dyDescent="0.25">
      <c r="A328" s="166" t="s">
        <v>192</v>
      </c>
      <c r="B328" s="166"/>
      <c r="C328" s="166"/>
      <c r="D328" s="166"/>
      <c r="E328" s="166"/>
      <c r="F328" s="166"/>
      <c r="G328" s="166"/>
      <c r="H328" s="166"/>
      <c r="I328" s="166"/>
      <c r="J328" s="166"/>
      <c r="K328" s="166"/>
      <c r="L328" s="166"/>
      <c r="M328" s="166"/>
      <c r="N328" s="166"/>
      <c r="O328" s="166"/>
      <c r="P328" s="166"/>
    </row>
    <row r="329" spans="1:16" x14ac:dyDescent="0.25">
      <c r="A329" s="87" t="s">
        <v>139</v>
      </c>
      <c r="B329" s="87" t="s">
        <v>138</v>
      </c>
      <c r="C329" s="87" t="s">
        <v>137</v>
      </c>
      <c r="E329" s="87" t="s">
        <v>173</v>
      </c>
      <c r="F329" s="87" t="s">
        <v>174</v>
      </c>
      <c r="G329" s="87" t="s">
        <v>175</v>
      </c>
      <c r="H329" s="87" t="s">
        <v>176</v>
      </c>
      <c r="I329" s="87" t="s">
        <v>177</v>
      </c>
      <c r="J329" s="87" t="s">
        <v>178</v>
      </c>
      <c r="K329" s="87" t="s">
        <v>179</v>
      </c>
      <c r="L329" s="87" t="s">
        <v>180</v>
      </c>
      <c r="M329" s="87" t="s">
        <v>181</v>
      </c>
      <c r="N329" s="87" t="s">
        <v>182</v>
      </c>
      <c r="O329" s="87" t="s">
        <v>183</v>
      </c>
      <c r="P329" s="87" t="s">
        <v>184</v>
      </c>
    </row>
    <row r="330" spans="1:16" x14ac:dyDescent="0.25">
      <c r="A330" s="80">
        <v>1</v>
      </c>
      <c r="B330" s="79">
        <v>70</v>
      </c>
      <c r="C330" s="67">
        <v>5</v>
      </c>
      <c r="D330" s="157" t="s">
        <v>136</v>
      </c>
      <c r="E330">
        <f>SQRT(($C$356-C330)^2+($B$356-B330)^2)</f>
        <v>32.140317359976393</v>
      </c>
      <c r="F330">
        <f>RANK(E330,($E$330:$E$353),1)</f>
        <v>19</v>
      </c>
      <c r="G330">
        <f>SQRT(($C$357-C330)^2+($B$357-B330)^2)</f>
        <v>0</v>
      </c>
      <c r="H330">
        <f>RANK(G330,($G$330:$G$353),1)</f>
        <v>1</v>
      </c>
      <c r="I330">
        <f>SQRT(($C$358-C330)^2+($B$358-B330)^2)</f>
        <v>11.401754250991379</v>
      </c>
      <c r="J330">
        <f>RANK(I330,($I$330:$I$353),1)</f>
        <v>13</v>
      </c>
      <c r="K330">
        <f>SQRT(($C$359-C330)^2+($B$359-B330)^2)</f>
        <v>2.2360679774997898</v>
      </c>
      <c r="L330">
        <f>RANK(K330,($K$330:$K$353),1)</f>
        <v>2</v>
      </c>
      <c r="M330">
        <f>SQRT(($C$360-C330)^2+($B$360-B330)^2)</f>
        <v>5.0990195135927845</v>
      </c>
      <c r="N330">
        <f>RANK(M330,($M$330:$M$353),1)</f>
        <v>5</v>
      </c>
      <c r="O330">
        <f>SQRT(($C$361-C330)^2+($B$361-B330)^2)</f>
        <v>30.066592756745816</v>
      </c>
      <c r="P330">
        <f>RANK(O330,($O$330:$O$353),1)</f>
        <v>19</v>
      </c>
    </row>
    <row r="331" spans="1:16" x14ac:dyDescent="0.25">
      <c r="A331" s="78">
        <v>0</v>
      </c>
      <c r="B331">
        <v>59</v>
      </c>
      <c r="C331" s="35">
        <v>4</v>
      </c>
      <c r="D331" s="158"/>
      <c r="E331">
        <f t="shared" ref="E331:E353" si="97">SQRT(($C$356-C331)^2+($B$356-B331)^2)</f>
        <v>21.377558326431949</v>
      </c>
      <c r="F331">
        <f t="shared" ref="F331:F353" si="98">RANK(E331,($E$330:$E$353),1)</f>
        <v>12</v>
      </c>
      <c r="G331">
        <f t="shared" ref="G331:G353" si="99">SQRT(($C$357-C331)^2+($B$357-B331)^2)</f>
        <v>11.045361017187261</v>
      </c>
      <c r="H331">
        <f t="shared" ref="H331:H353" si="100">RANK(G331,($G$330:$G$353),1)</f>
        <v>13</v>
      </c>
      <c r="I331">
        <f t="shared" ref="I331:I353" si="101">SQRT(($C$358-C331)^2+($B$358-B331)^2)</f>
        <v>4</v>
      </c>
      <c r="J331">
        <f t="shared" ref="J331:J353" si="102">RANK(I331,($I$330:$I$353),1)</f>
        <v>4</v>
      </c>
      <c r="K331">
        <f t="shared" ref="K331:K353" si="103">SQRT(($C$359-C331)^2+($B$359-B331)^2)</f>
        <v>13</v>
      </c>
      <c r="L331">
        <f t="shared" ref="L331:L353" si="104">RANK(K331,($K$330:$K$353),1)</f>
        <v>13</v>
      </c>
      <c r="M331">
        <f t="shared" ref="M331:M353" si="105">SQRT(($C$360-C331)^2+($B$360-B331)^2)</f>
        <v>6.324555320336759</v>
      </c>
      <c r="N331">
        <f t="shared" ref="N331:N353" si="106">RANK(M331,($M$330:$M$353),1)</f>
        <v>10</v>
      </c>
      <c r="O331">
        <f t="shared" ref="O331:O353" si="107">SQRT(($C$361-C331)^2+($B$361-B331)^2)</f>
        <v>19.235384061671343</v>
      </c>
      <c r="P331">
        <f t="shared" ref="P331:P353" si="108">RANK(O331,($O$330:$O$353),1)</f>
        <v>12</v>
      </c>
    </row>
    <row r="332" spans="1:16" x14ac:dyDescent="0.25">
      <c r="A332" s="78">
        <v>1</v>
      </c>
      <c r="B332">
        <v>68</v>
      </c>
      <c r="C332" s="35">
        <v>4</v>
      </c>
      <c r="D332" s="158"/>
      <c r="E332">
        <f t="shared" si="97"/>
        <v>30.265491900843113</v>
      </c>
      <c r="F332">
        <f t="shared" si="98"/>
        <v>14</v>
      </c>
      <c r="G332">
        <f t="shared" si="99"/>
        <v>2.2360679774997898</v>
      </c>
      <c r="H332">
        <f t="shared" si="100"/>
        <v>4</v>
      </c>
      <c r="I332">
        <f t="shared" si="101"/>
        <v>9.8488578017961039</v>
      </c>
      <c r="J332">
        <f t="shared" si="102"/>
        <v>8</v>
      </c>
      <c r="K332">
        <f t="shared" si="103"/>
        <v>4</v>
      </c>
      <c r="L332">
        <f t="shared" si="104"/>
        <v>6</v>
      </c>
      <c r="M332">
        <f t="shared" si="105"/>
        <v>3.6055512754639891</v>
      </c>
      <c r="N332">
        <f t="shared" si="106"/>
        <v>1</v>
      </c>
      <c r="O332">
        <f t="shared" si="107"/>
        <v>28.160255680657446</v>
      </c>
      <c r="P332">
        <f t="shared" si="108"/>
        <v>14</v>
      </c>
    </row>
    <row r="333" spans="1:16" x14ac:dyDescent="0.25">
      <c r="A333" s="78">
        <v>0</v>
      </c>
      <c r="B333">
        <v>50</v>
      </c>
      <c r="C333" s="35">
        <v>6</v>
      </c>
      <c r="D333" s="158"/>
      <c r="E333">
        <f t="shared" si="97"/>
        <v>12.165525060596439</v>
      </c>
      <c r="F333">
        <f t="shared" si="98"/>
        <v>7</v>
      </c>
      <c r="G333">
        <f t="shared" si="99"/>
        <v>20.024984394500787</v>
      </c>
      <c r="H333">
        <f t="shared" si="100"/>
        <v>18</v>
      </c>
      <c r="I333">
        <f t="shared" si="101"/>
        <v>9.2195444572928871</v>
      </c>
      <c r="J333">
        <f t="shared" si="102"/>
        <v>6</v>
      </c>
      <c r="K333">
        <f t="shared" si="103"/>
        <v>22.090722034374522</v>
      </c>
      <c r="L333">
        <f t="shared" si="104"/>
        <v>18</v>
      </c>
      <c r="M333">
        <f t="shared" si="105"/>
        <v>15</v>
      </c>
      <c r="N333">
        <f t="shared" si="106"/>
        <v>18</v>
      </c>
      <c r="O333">
        <f t="shared" si="107"/>
        <v>10.04987562112089</v>
      </c>
      <c r="P333">
        <f t="shared" si="108"/>
        <v>7</v>
      </c>
    </row>
    <row r="334" spans="1:16" x14ac:dyDescent="0.25">
      <c r="A334" s="78">
        <v>0</v>
      </c>
      <c r="B334">
        <v>40</v>
      </c>
      <c r="C334" s="35">
        <v>7</v>
      </c>
      <c r="D334" s="158"/>
      <c r="E334">
        <f t="shared" si="97"/>
        <v>2.2360679774997898</v>
      </c>
      <c r="F334">
        <f t="shared" si="98"/>
        <v>1</v>
      </c>
      <c r="G334">
        <f t="shared" si="99"/>
        <v>30.066592756745816</v>
      </c>
      <c r="H334">
        <f t="shared" si="100"/>
        <v>22</v>
      </c>
      <c r="I334">
        <f t="shared" si="101"/>
        <v>19.026297590440446</v>
      </c>
      <c r="J334">
        <f t="shared" si="102"/>
        <v>22</v>
      </c>
      <c r="K334">
        <f t="shared" si="103"/>
        <v>32.140317359976393</v>
      </c>
      <c r="L334">
        <f t="shared" si="104"/>
        <v>22</v>
      </c>
      <c r="M334">
        <f t="shared" si="105"/>
        <v>25.019992006393608</v>
      </c>
      <c r="N334">
        <f t="shared" si="106"/>
        <v>22</v>
      </c>
      <c r="O334">
        <f t="shared" si="107"/>
        <v>0</v>
      </c>
      <c r="P334">
        <f t="shared" si="108"/>
        <v>1</v>
      </c>
    </row>
    <row r="335" spans="1:16" x14ac:dyDescent="0.25">
      <c r="A335" s="77">
        <v>1</v>
      </c>
      <c r="B335" s="76">
        <v>78</v>
      </c>
      <c r="C335" s="36">
        <v>8</v>
      </c>
      <c r="D335" s="158"/>
      <c r="E335">
        <f t="shared" si="97"/>
        <v>40</v>
      </c>
      <c r="F335">
        <f t="shared" si="98"/>
        <v>24</v>
      </c>
      <c r="G335">
        <f t="shared" si="99"/>
        <v>8.5440037453175304</v>
      </c>
      <c r="H335">
        <f t="shared" si="100"/>
        <v>12</v>
      </c>
      <c r="I335">
        <f t="shared" si="101"/>
        <v>19</v>
      </c>
      <c r="J335">
        <f t="shared" si="102"/>
        <v>21</v>
      </c>
      <c r="K335">
        <f t="shared" si="103"/>
        <v>7.2111025509279782</v>
      </c>
      <c r="L335">
        <f t="shared" si="104"/>
        <v>12</v>
      </c>
      <c r="M335">
        <f t="shared" si="105"/>
        <v>13.152946437965905</v>
      </c>
      <c r="N335">
        <f t="shared" si="106"/>
        <v>17</v>
      </c>
      <c r="O335">
        <f t="shared" si="107"/>
        <v>38.013155617496423</v>
      </c>
      <c r="P335">
        <f t="shared" si="108"/>
        <v>24</v>
      </c>
    </row>
    <row r="336" spans="1:16" x14ac:dyDescent="0.25">
      <c r="A336" s="80">
        <v>1</v>
      </c>
      <c r="B336" s="79">
        <v>57</v>
      </c>
      <c r="C336" s="67">
        <v>7</v>
      </c>
      <c r="D336" s="157" t="s">
        <v>135</v>
      </c>
      <c r="E336">
        <f t="shared" si="97"/>
        <v>19.026297590440446</v>
      </c>
      <c r="F336">
        <f t="shared" si="98"/>
        <v>10</v>
      </c>
      <c r="G336">
        <f t="shared" si="99"/>
        <v>13.152946437965905</v>
      </c>
      <c r="H336">
        <f t="shared" si="100"/>
        <v>15</v>
      </c>
      <c r="I336">
        <f t="shared" si="101"/>
        <v>2.2360679774997898</v>
      </c>
      <c r="J336">
        <f t="shared" si="102"/>
        <v>1</v>
      </c>
      <c r="K336">
        <f t="shared" si="103"/>
        <v>15.297058540778355</v>
      </c>
      <c r="L336">
        <f t="shared" si="104"/>
        <v>15</v>
      </c>
      <c r="M336">
        <f t="shared" si="105"/>
        <v>8.0622577482985491</v>
      </c>
      <c r="N336">
        <f t="shared" si="106"/>
        <v>13</v>
      </c>
      <c r="O336">
        <f t="shared" si="107"/>
        <v>17</v>
      </c>
      <c r="P336">
        <f t="shared" si="108"/>
        <v>10</v>
      </c>
    </row>
    <row r="337" spans="1:16" x14ac:dyDescent="0.25">
      <c r="A337" s="78">
        <v>0</v>
      </c>
      <c r="B337">
        <v>73</v>
      </c>
      <c r="C337" s="35">
        <v>6</v>
      </c>
      <c r="D337" s="158"/>
      <c r="E337">
        <f t="shared" si="97"/>
        <v>35.057096285916209</v>
      </c>
      <c r="F337">
        <f t="shared" si="98"/>
        <v>22</v>
      </c>
      <c r="G337">
        <f t="shared" si="99"/>
        <v>3.1622776601683795</v>
      </c>
      <c r="H337">
        <f t="shared" si="100"/>
        <v>9</v>
      </c>
      <c r="I337">
        <f t="shared" si="101"/>
        <v>14.142135623730951</v>
      </c>
      <c r="J337">
        <f t="shared" si="102"/>
        <v>17</v>
      </c>
      <c r="K337">
        <f t="shared" si="103"/>
        <v>2.2360679774997898</v>
      </c>
      <c r="L337">
        <f t="shared" si="104"/>
        <v>2</v>
      </c>
      <c r="M337">
        <f t="shared" si="105"/>
        <v>8</v>
      </c>
      <c r="N337">
        <f t="shared" si="106"/>
        <v>11</v>
      </c>
      <c r="O337">
        <f t="shared" si="107"/>
        <v>33.015148038438355</v>
      </c>
      <c r="P337">
        <f t="shared" si="108"/>
        <v>22</v>
      </c>
    </row>
    <row r="338" spans="1:16" x14ac:dyDescent="0.25">
      <c r="A338" s="78">
        <v>0</v>
      </c>
      <c r="B338">
        <v>71</v>
      </c>
      <c r="C338" s="35">
        <v>7</v>
      </c>
      <c r="D338" s="158"/>
      <c r="E338">
        <f t="shared" si="97"/>
        <v>33.015148038438355</v>
      </c>
      <c r="F338">
        <f t="shared" si="98"/>
        <v>20</v>
      </c>
      <c r="G338">
        <f t="shared" si="99"/>
        <v>2.2360679774997898</v>
      </c>
      <c r="H338">
        <f t="shared" si="100"/>
        <v>4</v>
      </c>
      <c r="I338">
        <f t="shared" si="101"/>
        <v>12.041594578792296</v>
      </c>
      <c r="J338">
        <f t="shared" si="102"/>
        <v>14</v>
      </c>
      <c r="K338">
        <f t="shared" si="103"/>
        <v>3.1622776601683795</v>
      </c>
      <c r="L338">
        <f t="shared" si="104"/>
        <v>5</v>
      </c>
      <c r="M338">
        <f t="shared" si="105"/>
        <v>6.0827625302982193</v>
      </c>
      <c r="N338">
        <f t="shared" si="106"/>
        <v>8</v>
      </c>
      <c r="O338">
        <f t="shared" si="107"/>
        <v>31</v>
      </c>
      <c r="P338">
        <f t="shared" si="108"/>
        <v>20</v>
      </c>
    </row>
    <row r="339" spans="1:16" x14ac:dyDescent="0.25">
      <c r="A339" s="78">
        <v>1</v>
      </c>
      <c r="B339">
        <v>38</v>
      </c>
      <c r="C339" s="35">
        <v>4</v>
      </c>
      <c r="D339" s="158"/>
      <c r="E339">
        <f t="shared" si="97"/>
        <v>4</v>
      </c>
      <c r="F339">
        <f t="shared" si="98"/>
        <v>4</v>
      </c>
      <c r="G339">
        <f t="shared" si="99"/>
        <v>32.015621187164243</v>
      </c>
      <c r="H339">
        <f t="shared" si="100"/>
        <v>23</v>
      </c>
      <c r="I339">
        <f t="shared" si="101"/>
        <v>21.377558326431949</v>
      </c>
      <c r="J339">
        <f t="shared" si="102"/>
        <v>23</v>
      </c>
      <c r="K339">
        <f t="shared" si="103"/>
        <v>34</v>
      </c>
      <c r="L339">
        <f t="shared" si="104"/>
        <v>23</v>
      </c>
      <c r="M339">
        <f t="shared" si="105"/>
        <v>27.073972741361768</v>
      </c>
      <c r="N339">
        <f t="shared" si="106"/>
        <v>23</v>
      </c>
      <c r="O339">
        <f t="shared" si="107"/>
        <v>3.6055512754639891</v>
      </c>
      <c r="P339">
        <f t="shared" si="108"/>
        <v>3</v>
      </c>
    </row>
    <row r="340" spans="1:16" x14ac:dyDescent="0.25">
      <c r="A340" s="78">
        <v>0</v>
      </c>
      <c r="B340">
        <v>68</v>
      </c>
      <c r="C340" s="35">
        <v>4</v>
      </c>
      <c r="D340" s="158"/>
      <c r="E340">
        <f t="shared" si="97"/>
        <v>30.265491900843113</v>
      </c>
      <c r="F340">
        <f t="shared" si="98"/>
        <v>14</v>
      </c>
      <c r="G340">
        <f t="shared" si="99"/>
        <v>2.2360679774997898</v>
      </c>
      <c r="H340">
        <f t="shared" si="100"/>
        <v>4</v>
      </c>
      <c r="I340">
        <f t="shared" si="101"/>
        <v>9.8488578017961039</v>
      </c>
      <c r="J340">
        <f t="shared" si="102"/>
        <v>8</v>
      </c>
      <c r="K340">
        <f t="shared" si="103"/>
        <v>4</v>
      </c>
      <c r="L340">
        <f t="shared" si="104"/>
        <v>6</v>
      </c>
      <c r="M340">
        <f t="shared" si="105"/>
        <v>3.6055512754639891</v>
      </c>
      <c r="N340">
        <f t="shared" si="106"/>
        <v>1</v>
      </c>
      <c r="O340">
        <f t="shared" si="107"/>
        <v>28.160255680657446</v>
      </c>
      <c r="P340">
        <f t="shared" si="108"/>
        <v>14</v>
      </c>
    </row>
    <row r="341" spans="1:16" x14ac:dyDescent="0.25">
      <c r="A341" s="77">
        <v>0</v>
      </c>
      <c r="B341" s="76">
        <v>56</v>
      </c>
      <c r="C341" s="36">
        <v>5</v>
      </c>
      <c r="D341" s="158"/>
      <c r="E341">
        <f t="shared" si="97"/>
        <v>18.248287590894659</v>
      </c>
      <c r="F341">
        <f t="shared" si="98"/>
        <v>9</v>
      </c>
      <c r="G341">
        <f t="shared" si="99"/>
        <v>14</v>
      </c>
      <c r="H341">
        <f t="shared" si="100"/>
        <v>16</v>
      </c>
      <c r="I341">
        <f t="shared" si="101"/>
        <v>4.2426406871192848</v>
      </c>
      <c r="J341">
        <f t="shared" si="102"/>
        <v>5</v>
      </c>
      <c r="K341">
        <f t="shared" si="103"/>
        <v>16.031219541881399</v>
      </c>
      <c r="L341">
        <f t="shared" si="104"/>
        <v>16</v>
      </c>
      <c r="M341">
        <f t="shared" si="105"/>
        <v>9.0553851381374173</v>
      </c>
      <c r="N341">
        <f t="shared" si="106"/>
        <v>15</v>
      </c>
      <c r="O341">
        <f t="shared" si="107"/>
        <v>16.124515496597098</v>
      </c>
      <c r="P341">
        <f t="shared" si="108"/>
        <v>9</v>
      </c>
    </row>
    <row r="342" spans="1:16" x14ac:dyDescent="0.25">
      <c r="A342" s="80">
        <v>1</v>
      </c>
      <c r="B342" s="79">
        <v>67</v>
      </c>
      <c r="C342" s="67">
        <v>3</v>
      </c>
      <c r="D342" s="157" t="s">
        <v>134</v>
      </c>
      <c r="E342">
        <f t="shared" si="97"/>
        <v>29.427877939124322</v>
      </c>
      <c r="F342">
        <f t="shared" si="98"/>
        <v>13</v>
      </c>
      <c r="G342">
        <f t="shared" si="99"/>
        <v>3.6055512754639891</v>
      </c>
      <c r="H342">
        <f t="shared" si="100"/>
        <v>10</v>
      </c>
      <c r="I342">
        <f t="shared" si="101"/>
        <v>9.4339811320566032</v>
      </c>
      <c r="J342">
        <f t="shared" si="102"/>
        <v>7</v>
      </c>
      <c r="K342">
        <f t="shared" si="103"/>
        <v>5.0990195135927845</v>
      </c>
      <c r="L342">
        <f t="shared" si="104"/>
        <v>10</v>
      </c>
      <c r="M342">
        <f t="shared" si="105"/>
        <v>3.6055512754639891</v>
      </c>
      <c r="N342">
        <f t="shared" si="106"/>
        <v>1</v>
      </c>
      <c r="O342">
        <f t="shared" si="107"/>
        <v>27.294688127912362</v>
      </c>
      <c r="P342">
        <f t="shared" si="108"/>
        <v>13</v>
      </c>
    </row>
    <row r="343" spans="1:16" x14ac:dyDescent="0.25">
      <c r="A343" s="78">
        <v>1</v>
      </c>
      <c r="B343">
        <v>45</v>
      </c>
      <c r="C343" s="35">
        <v>7</v>
      </c>
      <c r="D343" s="158"/>
      <c r="E343">
        <f t="shared" si="97"/>
        <v>7.0710678118654755</v>
      </c>
      <c r="F343">
        <f t="shared" si="98"/>
        <v>6</v>
      </c>
      <c r="G343">
        <f t="shared" si="99"/>
        <v>25.079872407968907</v>
      </c>
      <c r="H343">
        <f t="shared" si="100"/>
        <v>19</v>
      </c>
      <c r="I343">
        <f t="shared" si="101"/>
        <v>14.035668847618199</v>
      </c>
      <c r="J343">
        <f t="shared" si="102"/>
        <v>16</v>
      </c>
      <c r="K343">
        <f t="shared" si="103"/>
        <v>27.166155414412248</v>
      </c>
      <c r="L343">
        <f t="shared" si="104"/>
        <v>19</v>
      </c>
      <c r="M343">
        <f t="shared" si="105"/>
        <v>20.024984394500787</v>
      </c>
      <c r="N343">
        <f t="shared" si="106"/>
        <v>19</v>
      </c>
      <c r="O343">
        <f t="shared" si="107"/>
        <v>5</v>
      </c>
      <c r="P343">
        <f t="shared" si="108"/>
        <v>6</v>
      </c>
    </row>
    <row r="344" spans="1:16" x14ac:dyDescent="0.25">
      <c r="A344" s="78">
        <v>1</v>
      </c>
      <c r="B344">
        <v>41</v>
      </c>
      <c r="C344" s="35">
        <v>6</v>
      </c>
      <c r="D344" s="158"/>
      <c r="E344">
        <f t="shared" si="97"/>
        <v>3.6055512754639891</v>
      </c>
      <c r="F344">
        <f t="shared" si="98"/>
        <v>2</v>
      </c>
      <c r="G344">
        <f t="shared" si="99"/>
        <v>29.017236257093817</v>
      </c>
      <c r="H344">
        <f t="shared" si="100"/>
        <v>20</v>
      </c>
      <c r="I344">
        <f t="shared" si="101"/>
        <v>18.110770276274835</v>
      </c>
      <c r="J344">
        <f t="shared" si="102"/>
        <v>19</v>
      </c>
      <c r="K344">
        <f t="shared" si="103"/>
        <v>31.064449134018133</v>
      </c>
      <c r="L344">
        <f t="shared" si="104"/>
        <v>21</v>
      </c>
      <c r="M344">
        <f t="shared" si="105"/>
        <v>24</v>
      </c>
      <c r="N344">
        <f t="shared" si="106"/>
        <v>20</v>
      </c>
      <c r="O344">
        <f t="shared" si="107"/>
        <v>1.4142135623730951</v>
      </c>
      <c r="P344">
        <f t="shared" si="108"/>
        <v>2</v>
      </c>
    </row>
    <row r="345" spans="1:16" x14ac:dyDescent="0.25">
      <c r="A345" s="78">
        <v>0</v>
      </c>
      <c r="B345">
        <v>77</v>
      </c>
      <c r="C345" s="35">
        <v>7</v>
      </c>
      <c r="D345" s="158"/>
      <c r="E345">
        <f t="shared" si="97"/>
        <v>39.012818406262319</v>
      </c>
      <c r="F345">
        <f t="shared" si="98"/>
        <v>23</v>
      </c>
      <c r="G345">
        <f t="shared" si="99"/>
        <v>7.2801098892805181</v>
      </c>
      <c r="H345">
        <f t="shared" si="100"/>
        <v>11</v>
      </c>
      <c r="I345">
        <f t="shared" si="101"/>
        <v>18.027756377319946</v>
      </c>
      <c r="J345">
        <f t="shared" si="102"/>
        <v>18</v>
      </c>
      <c r="K345">
        <f t="shared" si="103"/>
        <v>5.8309518948453007</v>
      </c>
      <c r="L345">
        <f t="shared" si="104"/>
        <v>11</v>
      </c>
      <c r="M345">
        <f t="shared" si="105"/>
        <v>12.041594578792296</v>
      </c>
      <c r="N345">
        <f t="shared" si="106"/>
        <v>16</v>
      </c>
      <c r="O345">
        <f t="shared" si="107"/>
        <v>37</v>
      </c>
      <c r="P345">
        <f t="shared" si="108"/>
        <v>23</v>
      </c>
    </row>
    <row r="346" spans="1:16" x14ac:dyDescent="0.25">
      <c r="A346" s="78">
        <v>1</v>
      </c>
      <c r="B346">
        <v>56</v>
      </c>
      <c r="C346" s="35">
        <v>6</v>
      </c>
      <c r="D346" s="158"/>
      <c r="E346">
        <f t="shared" si="97"/>
        <v>18.110770276274835</v>
      </c>
      <c r="F346">
        <f t="shared" si="98"/>
        <v>8</v>
      </c>
      <c r="G346">
        <f t="shared" si="99"/>
        <v>14.035668847618199</v>
      </c>
      <c r="H346">
        <f t="shared" si="100"/>
        <v>17</v>
      </c>
      <c r="I346">
        <f t="shared" si="101"/>
        <v>3.6055512754639891</v>
      </c>
      <c r="J346">
        <f t="shared" si="102"/>
        <v>3</v>
      </c>
      <c r="K346">
        <f t="shared" si="103"/>
        <v>16.124515496597098</v>
      </c>
      <c r="L346">
        <f t="shared" si="104"/>
        <v>17</v>
      </c>
      <c r="M346">
        <f t="shared" si="105"/>
        <v>9</v>
      </c>
      <c r="N346">
        <f t="shared" si="106"/>
        <v>14</v>
      </c>
      <c r="O346">
        <f t="shared" si="107"/>
        <v>16.031219541881399</v>
      </c>
      <c r="P346">
        <f t="shared" si="108"/>
        <v>8</v>
      </c>
    </row>
    <row r="347" spans="1:16" x14ac:dyDescent="0.25">
      <c r="A347" s="77">
        <v>1</v>
      </c>
      <c r="B347" s="76">
        <v>71</v>
      </c>
      <c r="C347" s="36">
        <v>5</v>
      </c>
      <c r="D347" s="158"/>
      <c r="E347">
        <f t="shared" si="97"/>
        <v>33.136083051561783</v>
      </c>
      <c r="F347">
        <f t="shared" si="98"/>
        <v>21</v>
      </c>
      <c r="G347">
        <f t="shared" si="99"/>
        <v>1</v>
      </c>
      <c r="H347">
        <f t="shared" si="100"/>
        <v>2</v>
      </c>
      <c r="I347">
        <f t="shared" si="101"/>
        <v>12.369316876852981</v>
      </c>
      <c r="J347">
        <f t="shared" si="102"/>
        <v>15</v>
      </c>
      <c r="K347">
        <f t="shared" si="103"/>
        <v>1.4142135623730951</v>
      </c>
      <c r="L347">
        <f t="shared" si="104"/>
        <v>1</v>
      </c>
      <c r="M347">
        <f t="shared" si="105"/>
        <v>6.0827625302982193</v>
      </c>
      <c r="N347">
        <f t="shared" si="106"/>
        <v>8</v>
      </c>
      <c r="O347">
        <f t="shared" si="107"/>
        <v>31.064449134018133</v>
      </c>
      <c r="P347">
        <f t="shared" si="108"/>
        <v>21</v>
      </c>
    </row>
    <row r="348" spans="1:16" x14ac:dyDescent="0.25">
      <c r="A348" s="80">
        <v>1</v>
      </c>
      <c r="B348" s="79">
        <v>70</v>
      </c>
      <c r="C348" s="67">
        <v>8</v>
      </c>
      <c r="D348" s="157" t="s">
        <v>133</v>
      </c>
      <c r="E348">
        <f t="shared" si="97"/>
        <v>32</v>
      </c>
      <c r="F348">
        <f t="shared" si="98"/>
        <v>17</v>
      </c>
      <c r="G348">
        <f t="shared" si="99"/>
        <v>3</v>
      </c>
      <c r="H348">
        <f t="shared" si="100"/>
        <v>7</v>
      </c>
      <c r="I348">
        <f t="shared" si="101"/>
        <v>11</v>
      </c>
      <c r="J348">
        <f t="shared" si="102"/>
        <v>11</v>
      </c>
      <c r="K348">
        <f t="shared" si="103"/>
        <v>4.4721359549995796</v>
      </c>
      <c r="L348">
        <f t="shared" si="104"/>
        <v>8</v>
      </c>
      <c r="M348">
        <f t="shared" si="105"/>
        <v>5.3851648071345037</v>
      </c>
      <c r="N348">
        <f t="shared" si="106"/>
        <v>6</v>
      </c>
      <c r="O348">
        <f t="shared" si="107"/>
        <v>30.016662039607269</v>
      </c>
      <c r="P348">
        <f t="shared" si="108"/>
        <v>17</v>
      </c>
    </row>
    <row r="349" spans="1:16" x14ac:dyDescent="0.25">
      <c r="A349" s="78">
        <v>0</v>
      </c>
      <c r="B349">
        <v>36</v>
      </c>
      <c r="C349" s="35">
        <v>5</v>
      </c>
      <c r="D349" s="158"/>
      <c r="E349">
        <f t="shared" si="97"/>
        <v>3.6055512754639891</v>
      </c>
      <c r="F349">
        <f t="shared" si="98"/>
        <v>2</v>
      </c>
      <c r="G349">
        <f t="shared" si="99"/>
        <v>34</v>
      </c>
      <c r="H349">
        <f t="shared" si="100"/>
        <v>24</v>
      </c>
      <c r="I349">
        <f t="shared" si="101"/>
        <v>23.194827009486403</v>
      </c>
      <c r="J349">
        <f t="shared" si="102"/>
        <v>24</v>
      </c>
      <c r="K349">
        <f t="shared" si="103"/>
        <v>36.013886210738214</v>
      </c>
      <c r="L349">
        <f t="shared" si="104"/>
        <v>24</v>
      </c>
      <c r="M349">
        <f t="shared" si="105"/>
        <v>29.017236257093817</v>
      </c>
      <c r="N349">
        <f t="shared" si="106"/>
        <v>24</v>
      </c>
      <c r="O349">
        <f t="shared" si="107"/>
        <v>4.4721359549995796</v>
      </c>
      <c r="P349">
        <f t="shared" si="108"/>
        <v>5</v>
      </c>
    </row>
    <row r="350" spans="1:16" x14ac:dyDescent="0.25">
      <c r="A350" s="78">
        <v>1</v>
      </c>
      <c r="B350">
        <v>70</v>
      </c>
      <c r="C350" s="35">
        <v>8</v>
      </c>
      <c r="D350" s="158"/>
      <c r="E350">
        <f t="shared" si="97"/>
        <v>32</v>
      </c>
      <c r="F350">
        <f t="shared" si="98"/>
        <v>17</v>
      </c>
      <c r="G350">
        <f t="shared" si="99"/>
        <v>3</v>
      </c>
      <c r="H350">
        <f t="shared" si="100"/>
        <v>7</v>
      </c>
      <c r="I350">
        <f t="shared" si="101"/>
        <v>11</v>
      </c>
      <c r="J350">
        <f t="shared" si="102"/>
        <v>11</v>
      </c>
      <c r="K350">
        <f t="shared" si="103"/>
        <v>4.4721359549995796</v>
      </c>
      <c r="L350">
        <f t="shared" si="104"/>
        <v>8</v>
      </c>
      <c r="M350">
        <f t="shared" si="105"/>
        <v>5.3851648071345037</v>
      </c>
      <c r="N350">
        <f t="shared" si="106"/>
        <v>6</v>
      </c>
      <c r="O350">
        <f t="shared" si="107"/>
        <v>30.016662039607269</v>
      </c>
      <c r="P350">
        <f t="shared" si="108"/>
        <v>17</v>
      </c>
    </row>
    <row r="351" spans="1:16" x14ac:dyDescent="0.25">
      <c r="A351" s="78">
        <v>1</v>
      </c>
      <c r="B351">
        <v>57</v>
      </c>
      <c r="C351" s="35">
        <v>6</v>
      </c>
      <c r="D351" s="158"/>
      <c r="E351">
        <f t="shared" si="97"/>
        <v>19.104973174542799</v>
      </c>
      <c r="F351">
        <f t="shared" si="98"/>
        <v>11</v>
      </c>
      <c r="G351">
        <f t="shared" si="99"/>
        <v>13.038404810405298</v>
      </c>
      <c r="H351">
        <f t="shared" si="100"/>
        <v>14</v>
      </c>
      <c r="I351">
        <f t="shared" si="101"/>
        <v>2.8284271247461903</v>
      </c>
      <c r="J351">
        <f t="shared" si="102"/>
        <v>2</v>
      </c>
      <c r="K351">
        <f t="shared" si="103"/>
        <v>15.132745950421556</v>
      </c>
      <c r="L351">
        <f t="shared" si="104"/>
        <v>14</v>
      </c>
      <c r="M351">
        <f t="shared" si="105"/>
        <v>8</v>
      </c>
      <c r="N351">
        <f t="shared" si="106"/>
        <v>11</v>
      </c>
      <c r="O351">
        <f t="shared" si="107"/>
        <v>17.029386365926403</v>
      </c>
      <c r="P351">
        <f t="shared" si="108"/>
        <v>11</v>
      </c>
    </row>
    <row r="352" spans="1:16" x14ac:dyDescent="0.25">
      <c r="A352" s="78">
        <v>1</v>
      </c>
      <c r="B352">
        <v>69</v>
      </c>
      <c r="C352" s="35">
        <v>4</v>
      </c>
      <c r="D352" s="158"/>
      <c r="E352">
        <f t="shared" si="97"/>
        <v>31.256999216175569</v>
      </c>
      <c r="F352">
        <f t="shared" si="98"/>
        <v>16</v>
      </c>
      <c r="G352">
        <f t="shared" si="99"/>
        <v>1.4142135623730951</v>
      </c>
      <c r="H352">
        <f t="shared" si="100"/>
        <v>3</v>
      </c>
      <c r="I352">
        <f t="shared" si="101"/>
        <v>10.770329614269007</v>
      </c>
      <c r="J352">
        <f t="shared" si="102"/>
        <v>10</v>
      </c>
      <c r="K352">
        <f t="shared" si="103"/>
        <v>3</v>
      </c>
      <c r="L352">
        <f t="shared" si="104"/>
        <v>4</v>
      </c>
      <c r="M352">
        <f t="shared" si="105"/>
        <v>4.4721359549995796</v>
      </c>
      <c r="N352">
        <f t="shared" si="106"/>
        <v>4</v>
      </c>
      <c r="O352">
        <f t="shared" si="107"/>
        <v>29.154759474226502</v>
      </c>
      <c r="P352">
        <f t="shared" si="108"/>
        <v>16</v>
      </c>
    </row>
    <row r="353" spans="1:16" x14ac:dyDescent="0.25">
      <c r="A353" s="77">
        <v>0</v>
      </c>
      <c r="B353" s="76">
        <v>41</v>
      </c>
      <c r="C353" s="36">
        <v>3</v>
      </c>
      <c r="D353" s="159"/>
      <c r="E353">
        <f t="shared" si="97"/>
        <v>5.8309518948453007</v>
      </c>
      <c r="F353">
        <f t="shared" si="98"/>
        <v>5</v>
      </c>
      <c r="G353">
        <f t="shared" si="99"/>
        <v>29.068883707497267</v>
      </c>
      <c r="H353">
        <f t="shared" si="100"/>
        <v>21</v>
      </c>
      <c r="I353">
        <f t="shared" si="101"/>
        <v>18.681541692269406</v>
      </c>
      <c r="J353">
        <f t="shared" si="102"/>
        <v>20</v>
      </c>
      <c r="K353">
        <f t="shared" si="103"/>
        <v>31.016124838541646</v>
      </c>
      <c r="L353">
        <f t="shared" si="104"/>
        <v>20</v>
      </c>
      <c r="M353">
        <f t="shared" si="105"/>
        <v>24.186773244895647</v>
      </c>
      <c r="N353">
        <f t="shared" si="106"/>
        <v>21</v>
      </c>
      <c r="O353">
        <f t="shared" si="107"/>
        <v>4.1231056256176606</v>
      </c>
      <c r="P353">
        <f t="shared" si="108"/>
        <v>4</v>
      </c>
    </row>
    <row r="355" spans="1:16" x14ac:dyDescent="0.25">
      <c r="E355" s="88" t="s">
        <v>185</v>
      </c>
      <c r="F355" s="88" t="s">
        <v>162</v>
      </c>
      <c r="I355" s="87" t="s">
        <v>164</v>
      </c>
      <c r="J355" s="31">
        <f>COUNTIF(F356:F361,1)</f>
        <v>4</v>
      </c>
    </row>
    <row r="356" spans="1:16" x14ac:dyDescent="0.25">
      <c r="A356" s="80">
        <v>0</v>
      </c>
      <c r="B356" s="79">
        <v>38</v>
      </c>
      <c r="C356" s="67">
        <v>8</v>
      </c>
      <c r="D356" s="160" t="s">
        <v>160</v>
      </c>
      <c r="E356" s="80">
        <f>INDEX(A330:A353,MATCH(1,F330:F353,0),1)</f>
        <v>0</v>
      </c>
      <c r="F356" s="67">
        <f t="shared" ref="F356:F361" si="109">IF(E356=A356,1,0)</f>
        <v>1</v>
      </c>
      <c r="I356" s="87" t="s">
        <v>165</v>
      </c>
      <c r="J356" s="31">
        <f>COUNTIF(F356:F361,0)</f>
        <v>2</v>
      </c>
    </row>
    <row r="357" spans="1:16" x14ac:dyDescent="0.25">
      <c r="A357" s="78">
        <v>1</v>
      </c>
      <c r="B357">
        <v>70</v>
      </c>
      <c r="C357" s="35">
        <v>5</v>
      </c>
      <c r="D357" s="161"/>
      <c r="E357" s="78">
        <f>INDEX(A330:A353,MATCH(1,H330:H353,0),1)</f>
        <v>1</v>
      </c>
      <c r="F357" s="35">
        <f t="shared" si="109"/>
        <v>1</v>
      </c>
      <c r="I357" s="87" t="s">
        <v>166</v>
      </c>
      <c r="J357" s="31">
        <f>J355/(J355+J356)</f>
        <v>0.66666666666666663</v>
      </c>
    </row>
    <row r="358" spans="1:16" x14ac:dyDescent="0.25">
      <c r="A358" s="78">
        <v>0</v>
      </c>
      <c r="B358">
        <v>59</v>
      </c>
      <c r="C358" s="35">
        <v>8</v>
      </c>
      <c r="D358" s="161"/>
      <c r="E358" s="78">
        <f>INDEX(A330:A353,MATCH(1,J330:J353,0),1)</f>
        <v>1</v>
      </c>
      <c r="F358" s="35">
        <f t="shared" si="109"/>
        <v>0</v>
      </c>
    </row>
    <row r="359" spans="1:16" x14ac:dyDescent="0.25">
      <c r="A359" s="78">
        <v>1</v>
      </c>
      <c r="B359">
        <v>72</v>
      </c>
      <c r="C359" s="35">
        <v>4</v>
      </c>
      <c r="D359" s="161"/>
      <c r="E359" s="78">
        <f>INDEX(A330:A353,MATCH(1,L330:L353,0),1)</f>
        <v>1</v>
      </c>
      <c r="F359" s="35">
        <f t="shared" si="109"/>
        <v>1</v>
      </c>
    </row>
    <row r="360" spans="1:16" x14ac:dyDescent="0.25">
      <c r="A360" s="78">
        <v>0</v>
      </c>
      <c r="B360">
        <v>65</v>
      </c>
      <c r="C360" s="35">
        <v>6</v>
      </c>
      <c r="D360" s="161"/>
      <c r="E360" s="78">
        <f>INDEX(A330:A353,MATCH(1,N330:N353,0),1)</f>
        <v>1</v>
      </c>
      <c r="F360" s="35">
        <f t="shared" si="109"/>
        <v>0</v>
      </c>
    </row>
    <row r="361" spans="1:16" x14ac:dyDescent="0.25">
      <c r="A361" s="77">
        <v>0</v>
      </c>
      <c r="B361" s="76">
        <v>40</v>
      </c>
      <c r="C361" s="36">
        <v>7</v>
      </c>
      <c r="D361" s="162"/>
      <c r="E361" s="77">
        <f>INDEX(A330:A353,MATCH(1,P330:P353,0),1)</f>
        <v>0</v>
      </c>
      <c r="F361" s="36">
        <f t="shared" si="109"/>
        <v>1</v>
      </c>
    </row>
  </sheetData>
  <mergeCells count="72">
    <mergeCell ref="D342:D347"/>
    <mergeCell ref="D348:D353"/>
    <mergeCell ref="D356:D361"/>
    <mergeCell ref="A184:P184"/>
    <mergeCell ref="A220:P220"/>
    <mergeCell ref="A256:P256"/>
    <mergeCell ref="A292:P292"/>
    <mergeCell ref="A328:P328"/>
    <mergeCell ref="D300:D305"/>
    <mergeCell ref="D306:D311"/>
    <mergeCell ref="D312:D317"/>
    <mergeCell ref="D320:D325"/>
    <mergeCell ref="D330:D335"/>
    <mergeCell ref="D336:D341"/>
    <mergeCell ref="D258:D263"/>
    <mergeCell ref="D264:D269"/>
    <mergeCell ref="D276:D281"/>
    <mergeCell ref="D284:D289"/>
    <mergeCell ref="D294:D299"/>
    <mergeCell ref="D212:D217"/>
    <mergeCell ref="D222:D227"/>
    <mergeCell ref="D228:D233"/>
    <mergeCell ref="D234:D239"/>
    <mergeCell ref="D240:D245"/>
    <mergeCell ref="D248:D253"/>
    <mergeCell ref="D186:D191"/>
    <mergeCell ref="D192:D197"/>
    <mergeCell ref="D198:D203"/>
    <mergeCell ref="D204:D209"/>
    <mergeCell ref="D270:D275"/>
    <mergeCell ref="K44:R44"/>
    <mergeCell ref="K72:R72"/>
    <mergeCell ref="K100:R100"/>
    <mergeCell ref="K128:R128"/>
    <mergeCell ref="K156:R156"/>
    <mergeCell ref="N130:N135"/>
    <mergeCell ref="N102:N107"/>
    <mergeCell ref="N74:N79"/>
    <mergeCell ref="A66:I66"/>
    <mergeCell ref="A150:I150"/>
    <mergeCell ref="D142:D147"/>
    <mergeCell ref="D108:D113"/>
    <mergeCell ref="D114:D119"/>
    <mergeCell ref="D124:D129"/>
    <mergeCell ref="D130:D135"/>
    <mergeCell ref="D136:D141"/>
    <mergeCell ref="D74:D79"/>
    <mergeCell ref="D80:D85"/>
    <mergeCell ref="D86:D91"/>
    <mergeCell ref="D96:D101"/>
    <mergeCell ref="D102:D107"/>
    <mergeCell ref="D158:D163"/>
    <mergeCell ref="D164:D169"/>
    <mergeCell ref="D170:D175"/>
    <mergeCell ref="A122:I122"/>
    <mergeCell ref="A94:I94"/>
    <mergeCell ref="D40:D45"/>
    <mergeCell ref="A38:I38"/>
    <mergeCell ref="A36:R36"/>
    <mergeCell ref="A181:P181"/>
    <mergeCell ref="D5:D10"/>
    <mergeCell ref="D11:D16"/>
    <mergeCell ref="D17:D22"/>
    <mergeCell ref="D23:D28"/>
    <mergeCell ref="D29:D34"/>
    <mergeCell ref="D46:D51"/>
    <mergeCell ref="D52:D57"/>
    <mergeCell ref="D58:D63"/>
    <mergeCell ref="N46:N51"/>
    <mergeCell ref="D68:D73"/>
    <mergeCell ref="D152:D157"/>
    <mergeCell ref="N158:N163"/>
  </mergeCells>
  <phoneticPr fontId="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53EB-6FB8-46AC-AF31-58DDC453B53E}">
  <dimension ref="A4:P34"/>
  <sheetViews>
    <sheetView zoomScale="85" zoomScaleNormal="85" workbookViewId="0">
      <selection activeCell="J29" sqref="J29"/>
    </sheetView>
  </sheetViews>
  <sheetFormatPr defaultRowHeight="15" x14ac:dyDescent="0.25"/>
  <cols>
    <col min="1" max="1" width="17.28515625" customWidth="1"/>
    <col min="2" max="2" width="15.7109375" customWidth="1"/>
    <col min="3" max="3" width="28.85546875" customWidth="1"/>
    <col min="6" max="6" width="12.140625" customWidth="1"/>
    <col min="7" max="7" width="14" customWidth="1"/>
    <col min="8" max="8" width="21.28515625" customWidth="1"/>
    <col min="10" max="10" width="28.28515625" customWidth="1"/>
    <col min="11" max="11" width="15.7109375" customWidth="1"/>
    <col min="12" max="12" width="28.42578125" customWidth="1"/>
    <col min="15" max="15" width="20.140625" customWidth="1"/>
    <col min="16" max="16" width="9.85546875" customWidth="1"/>
  </cols>
  <sheetData>
    <row r="4" spans="1:16" x14ac:dyDescent="0.25">
      <c r="A4" s="89" t="s">
        <v>139</v>
      </c>
      <c r="B4" s="89" t="s">
        <v>138</v>
      </c>
      <c r="C4" s="89" t="s">
        <v>137</v>
      </c>
      <c r="D4" s="89" t="s">
        <v>141</v>
      </c>
      <c r="E4" s="89" t="s">
        <v>142</v>
      </c>
      <c r="F4" s="89" t="s">
        <v>143</v>
      </c>
      <c r="G4" s="89" t="s">
        <v>144</v>
      </c>
      <c r="H4" s="89" t="s">
        <v>145</v>
      </c>
      <c r="J4" s="89" t="s">
        <v>146</v>
      </c>
      <c r="K4" s="89" t="s">
        <v>152</v>
      </c>
      <c r="L4" s="89" t="s">
        <v>153</v>
      </c>
    </row>
    <row r="5" spans="1:16" x14ac:dyDescent="0.25">
      <c r="A5" s="78">
        <v>1</v>
      </c>
      <c r="B5">
        <v>70</v>
      </c>
      <c r="C5">
        <v>5</v>
      </c>
      <c r="D5">
        <f>$K$5 + B5*$K$6 + C5*$K$7</f>
        <v>0.71073860011776746</v>
      </c>
      <c r="E5">
        <f>EXP(D5)</f>
        <v>2.0354941197683045</v>
      </c>
      <c r="F5">
        <f xml:space="preserve"> IF(A5=1,E5/(1+E5),1 - (E5/(1+E5)))</f>
        <v>0.67056434288980649</v>
      </c>
      <c r="G5">
        <f>LN(F5)</f>
        <v>-0.39963561831446781</v>
      </c>
      <c r="H5">
        <f>SUM(G5:G34)</f>
        <v>-19.449387141486369</v>
      </c>
      <c r="J5" s="31" t="s">
        <v>147</v>
      </c>
      <c r="K5" s="31">
        <v>-1.6099109319673293</v>
      </c>
      <c r="L5" s="31">
        <f>-K5</f>
        <v>1.6099109319673293</v>
      </c>
    </row>
    <row r="6" spans="1:16" x14ac:dyDescent="0.25">
      <c r="A6" s="78">
        <v>0</v>
      </c>
      <c r="B6">
        <v>59</v>
      </c>
      <c r="C6">
        <v>4</v>
      </c>
      <c r="D6">
        <f t="shared" ref="D6:D34" si="0">$K$5 + B6*$K$6 + C6*$K$7</f>
        <v>0.37519870138194233</v>
      </c>
      <c r="E6">
        <f t="shared" ref="E6:E34" si="1">EXP(D6)</f>
        <v>1.4552805521480623</v>
      </c>
      <c r="F6">
        <f t="shared" ref="F6:F34" si="2" xml:space="preserve"> IF(A6=1,E6/(1+E6),1 - (E6/(1+E6)))</f>
        <v>0.40728543185222787</v>
      </c>
      <c r="G6">
        <f t="shared" ref="G6:G34" si="3">LN(F6)</f>
        <v>-0.89824103257798438</v>
      </c>
      <c r="J6" s="31" t="s">
        <v>148</v>
      </c>
      <c r="K6" s="31">
        <v>4.2863335893731362E-2</v>
      </c>
      <c r="L6" s="31">
        <f t="shared" ref="L6:L7" si="4">-K6</f>
        <v>-4.2863335893731362E-2</v>
      </c>
    </row>
    <row r="7" spans="1:16" x14ac:dyDescent="0.25">
      <c r="A7" s="78">
        <v>1</v>
      </c>
      <c r="B7">
        <v>68</v>
      </c>
      <c r="C7">
        <v>4</v>
      </c>
      <c r="D7">
        <f t="shared" si="0"/>
        <v>0.76096872442552443</v>
      </c>
      <c r="E7">
        <f t="shared" si="1"/>
        <v>2.1403486245322698</v>
      </c>
      <c r="F7">
        <f t="shared" si="2"/>
        <v>0.68156401738710071</v>
      </c>
      <c r="G7">
        <f t="shared" si="3"/>
        <v>-0.38336509625271015</v>
      </c>
      <c r="J7" s="31" t="s">
        <v>149</v>
      </c>
      <c r="K7" s="31">
        <v>-0.13595679609521974</v>
      </c>
      <c r="L7" s="31">
        <f t="shared" si="4"/>
        <v>0.13595679609521974</v>
      </c>
    </row>
    <row r="8" spans="1:16" x14ac:dyDescent="0.25">
      <c r="A8" s="78">
        <v>0</v>
      </c>
      <c r="B8">
        <v>50</v>
      </c>
      <c r="C8">
        <v>6</v>
      </c>
      <c r="D8">
        <f t="shared" si="0"/>
        <v>-0.28248491385207974</v>
      </c>
      <c r="E8">
        <f t="shared" si="1"/>
        <v>0.75390801544136887</v>
      </c>
      <c r="F8">
        <f t="shared" si="2"/>
        <v>0.57015532809931946</v>
      </c>
      <c r="G8">
        <f t="shared" si="3"/>
        <v>-0.56184644983900145</v>
      </c>
    </row>
    <row r="9" spans="1:16" x14ac:dyDescent="0.25">
      <c r="A9" s="78">
        <v>0</v>
      </c>
      <c r="B9">
        <v>40</v>
      </c>
      <c r="C9">
        <v>7</v>
      </c>
      <c r="D9">
        <f t="shared" si="0"/>
        <v>-0.84707506888461293</v>
      </c>
      <c r="E9">
        <f t="shared" si="1"/>
        <v>0.4286669212810546</v>
      </c>
      <c r="F9">
        <f t="shared" si="2"/>
        <v>0.69995321169984237</v>
      </c>
      <c r="G9">
        <f t="shared" si="3"/>
        <v>-0.35674178660145001</v>
      </c>
      <c r="J9" s="167" t="s">
        <v>193</v>
      </c>
      <c r="K9" s="167"/>
      <c r="L9" s="167"/>
      <c r="M9" s="167"/>
      <c r="N9" s="167"/>
      <c r="O9" s="167"/>
      <c r="P9" s="167"/>
    </row>
    <row r="10" spans="1:16" x14ac:dyDescent="0.25">
      <c r="A10" s="78">
        <v>1</v>
      </c>
      <c r="B10">
        <v>78</v>
      </c>
      <c r="C10">
        <v>8</v>
      </c>
      <c r="D10">
        <f t="shared" si="0"/>
        <v>0.64577489898195917</v>
      </c>
      <c r="E10">
        <f t="shared" si="1"/>
        <v>1.9074645490708932</v>
      </c>
      <c r="F10">
        <f t="shared" si="2"/>
        <v>0.65605771519396205</v>
      </c>
      <c r="G10">
        <f t="shared" si="3"/>
        <v>-0.42150651342950263</v>
      </c>
      <c r="J10" s="90" t="s">
        <v>194</v>
      </c>
      <c r="K10" s="89" t="s">
        <v>138</v>
      </c>
      <c r="L10" s="89" t="s">
        <v>137</v>
      </c>
      <c r="M10" s="89" t="s">
        <v>141</v>
      </c>
      <c r="N10" s="89" t="s">
        <v>142</v>
      </c>
      <c r="O10" s="89" t="s">
        <v>151</v>
      </c>
      <c r="P10" s="89" t="s">
        <v>195</v>
      </c>
    </row>
    <row r="11" spans="1:16" x14ac:dyDescent="0.25">
      <c r="A11" s="78">
        <v>1</v>
      </c>
      <c r="B11">
        <v>57</v>
      </c>
      <c r="C11">
        <v>7</v>
      </c>
      <c r="D11">
        <f t="shared" si="0"/>
        <v>-0.11839835869117965</v>
      </c>
      <c r="E11">
        <f t="shared" si="1"/>
        <v>0.88834210332231034</v>
      </c>
      <c r="F11">
        <f t="shared" si="2"/>
        <v>0.47043493960092264</v>
      </c>
      <c r="G11">
        <f t="shared" si="3"/>
        <v>-0.75409760879356669</v>
      </c>
      <c r="J11" s="229">
        <f>IF(O11&lt;P11,0,1)</f>
        <v>0</v>
      </c>
      <c r="K11" s="31">
        <v>80</v>
      </c>
      <c r="L11" s="31">
        <v>7</v>
      </c>
      <c r="M11" s="31">
        <f xml:space="preserve"> $L$5+K11*$L$6+L11*$L$7</f>
        <v>-0.86745836686464162</v>
      </c>
      <c r="N11" s="31">
        <f>EXP(M11)</f>
        <v>0.42001772472683074</v>
      </c>
      <c r="O11" s="31">
        <f>N11/(1+N11)</f>
        <v>0.29578343806069723</v>
      </c>
      <c r="P11" s="31">
        <v>0.5</v>
      </c>
    </row>
    <row r="12" spans="1:16" x14ac:dyDescent="0.25">
      <c r="A12" s="78">
        <v>0</v>
      </c>
      <c r="B12">
        <v>73</v>
      </c>
      <c r="C12">
        <v>6</v>
      </c>
      <c r="D12">
        <f t="shared" si="0"/>
        <v>0.70337181170374152</v>
      </c>
      <c r="E12">
        <f t="shared" si="1"/>
        <v>2.0205541625870733</v>
      </c>
      <c r="F12">
        <f t="shared" si="2"/>
        <v>0.33106507818535869</v>
      </c>
      <c r="G12">
        <f t="shared" si="3"/>
        <v>-1.1054403120985514</v>
      </c>
    </row>
    <row r="13" spans="1:16" x14ac:dyDescent="0.25">
      <c r="A13" s="78">
        <v>0</v>
      </c>
      <c r="B13">
        <v>71</v>
      </c>
      <c r="C13">
        <v>7</v>
      </c>
      <c r="D13">
        <f t="shared" si="0"/>
        <v>0.48168834382105907</v>
      </c>
      <c r="E13">
        <f t="shared" si="1"/>
        <v>1.6188051960349841</v>
      </c>
      <c r="F13">
        <f t="shared" si="2"/>
        <v>0.38185352675871242</v>
      </c>
      <c r="G13">
        <f t="shared" si="3"/>
        <v>-0.9627181817110515</v>
      </c>
    </row>
    <row r="14" spans="1:16" x14ac:dyDescent="0.25">
      <c r="A14" s="78">
        <v>1</v>
      </c>
      <c r="B14">
        <v>38</v>
      </c>
      <c r="C14">
        <v>4</v>
      </c>
      <c r="D14">
        <f t="shared" si="0"/>
        <v>-0.52493135238641642</v>
      </c>
      <c r="E14">
        <f t="shared" si="1"/>
        <v>0.5915959746247641</v>
      </c>
      <c r="F14">
        <f t="shared" si="2"/>
        <v>0.3716998434632503</v>
      </c>
      <c r="G14">
        <f t="shared" si="3"/>
        <v>-0.98966862281636037</v>
      </c>
    </row>
    <row r="15" spans="1:16" x14ac:dyDescent="0.25">
      <c r="A15" s="78">
        <v>0</v>
      </c>
      <c r="B15">
        <v>68</v>
      </c>
      <c r="C15">
        <v>4</v>
      </c>
      <c r="D15">
        <f t="shared" si="0"/>
        <v>0.76096872442552443</v>
      </c>
      <c r="E15">
        <f t="shared" si="1"/>
        <v>2.1403486245322698</v>
      </c>
      <c r="F15">
        <f t="shared" si="2"/>
        <v>0.31843598261289929</v>
      </c>
      <c r="G15">
        <f t="shared" si="3"/>
        <v>-1.1443338206782345</v>
      </c>
    </row>
    <row r="16" spans="1:16" x14ac:dyDescent="0.25">
      <c r="A16" s="78">
        <v>0</v>
      </c>
      <c r="B16">
        <v>56</v>
      </c>
      <c r="C16">
        <v>5</v>
      </c>
      <c r="D16">
        <f t="shared" si="0"/>
        <v>0.11065189760552829</v>
      </c>
      <c r="E16">
        <f t="shared" si="1"/>
        <v>1.1170060067042755</v>
      </c>
      <c r="F16">
        <f t="shared" si="2"/>
        <v>0.47236521617469829</v>
      </c>
      <c r="G16">
        <f t="shared" si="3"/>
        <v>-0.75000282951491715</v>
      </c>
    </row>
    <row r="17" spans="1:7" x14ac:dyDescent="0.25">
      <c r="A17" s="78">
        <v>1</v>
      </c>
      <c r="B17">
        <v>67</v>
      </c>
      <c r="C17">
        <v>3</v>
      </c>
      <c r="D17">
        <f t="shared" si="0"/>
        <v>0.85406218462701256</v>
      </c>
      <c r="E17">
        <f t="shared" si="1"/>
        <v>2.3491702592241368</v>
      </c>
      <c r="F17">
        <f t="shared" si="2"/>
        <v>0.70141858352950426</v>
      </c>
      <c r="G17">
        <f t="shared" si="3"/>
        <v>-0.3546504467175704</v>
      </c>
    </row>
    <row r="18" spans="1:7" x14ac:dyDescent="0.25">
      <c r="A18" s="78">
        <v>1</v>
      </c>
      <c r="B18">
        <v>45</v>
      </c>
      <c r="C18">
        <v>7</v>
      </c>
      <c r="D18">
        <f t="shared" si="0"/>
        <v>-0.63275838941595608</v>
      </c>
      <c r="E18">
        <f t="shared" si="1"/>
        <v>0.53112472972713021</v>
      </c>
      <c r="F18">
        <f t="shared" si="2"/>
        <v>0.34688534475031613</v>
      </c>
      <c r="G18">
        <f t="shared" si="3"/>
        <v>-1.058760972222512</v>
      </c>
    </row>
    <row r="19" spans="1:7" x14ac:dyDescent="0.25">
      <c r="A19" s="78">
        <v>1</v>
      </c>
      <c r="B19">
        <v>41</v>
      </c>
      <c r="C19">
        <v>6</v>
      </c>
      <c r="D19">
        <f t="shared" si="0"/>
        <v>-0.66825493689566184</v>
      </c>
      <c r="E19">
        <f t="shared" si="1"/>
        <v>0.51260232113827942</v>
      </c>
      <c r="F19">
        <f t="shared" si="2"/>
        <v>0.3388876996780823</v>
      </c>
      <c r="G19">
        <f t="shared" si="3"/>
        <v>-1.0820864958696985</v>
      </c>
    </row>
    <row r="20" spans="1:7" x14ac:dyDescent="0.25">
      <c r="A20" s="78">
        <v>0</v>
      </c>
      <c r="B20">
        <v>77</v>
      </c>
      <c r="C20">
        <v>7</v>
      </c>
      <c r="D20">
        <f t="shared" si="0"/>
        <v>0.73886835918344729</v>
      </c>
      <c r="E20">
        <f t="shared" si="1"/>
        <v>2.0935650098501806</v>
      </c>
      <c r="F20">
        <f t="shared" si="2"/>
        <v>0.32325165199887929</v>
      </c>
      <c r="G20">
        <f t="shared" si="3"/>
        <v>-1.129324150751182</v>
      </c>
    </row>
    <row r="21" spans="1:7" x14ac:dyDescent="0.25">
      <c r="A21" s="78">
        <v>1</v>
      </c>
      <c r="B21">
        <v>56</v>
      </c>
      <c r="C21">
        <v>6</v>
      </c>
      <c r="D21">
        <f t="shared" si="0"/>
        <v>-2.530489848969153E-2</v>
      </c>
      <c r="E21">
        <f t="shared" si="1"/>
        <v>0.97501258683847802</v>
      </c>
      <c r="F21">
        <f t="shared" si="2"/>
        <v>0.49367411293273811</v>
      </c>
      <c r="G21">
        <f t="shared" si="3"/>
        <v>-0.70587966990524242</v>
      </c>
    </row>
    <row r="22" spans="1:7" x14ac:dyDescent="0.25">
      <c r="A22" s="78">
        <v>1</v>
      </c>
      <c r="B22">
        <v>71</v>
      </c>
      <c r="C22">
        <v>5</v>
      </c>
      <c r="D22">
        <f t="shared" si="0"/>
        <v>0.75360193601149861</v>
      </c>
      <c r="E22">
        <f t="shared" si="1"/>
        <v>2.1246390646308844</v>
      </c>
      <c r="F22">
        <f t="shared" si="2"/>
        <v>0.67996303594887986</v>
      </c>
      <c r="G22">
        <f t="shared" si="3"/>
        <v>-0.38571684118818922</v>
      </c>
    </row>
    <row r="23" spans="1:7" x14ac:dyDescent="0.25">
      <c r="A23" s="78">
        <v>1</v>
      </c>
      <c r="B23">
        <v>70</v>
      </c>
      <c r="C23">
        <v>8</v>
      </c>
      <c r="D23">
        <f t="shared" si="0"/>
        <v>0.30286821183210821</v>
      </c>
      <c r="E23">
        <f t="shared" si="1"/>
        <v>1.3537360462924961</v>
      </c>
      <c r="F23">
        <f t="shared" si="2"/>
        <v>0.57514352487605525</v>
      </c>
      <c r="G23">
        <f t="shared" si="3"/>
        <v>-0.55313566085170429</v>
      </c>
    </row>
    <row r="24" spans="1:7" x14ac:dyDescent="0.25">
      <c r="A24" s="78">
        <v>0</v>
      </c>
      <c r="B24">
        <v>36</v>
      </c>
      <c r="C24">
        <v>5</v>
      </c>
      <c r="D24">
        <f t="shared" si="0"/>
        <v>-0.74661482026909887</v>
      </c>
      <c r="E24">
        <f t="shared" si="1"/>
        <v>0.47396830800603629</v>
      </c>
      <c r="F24">
        <f t="shared" si="2"/>
        <v>0.67844063849160097</v>
      </c>
      <c r="G24">
        <f t="shared" si="3"/>
        <v>-0.38795829286167116</v>
      </c>
    </row>
    <row r="25" spans="1:7" x14ac:dyDescent="0.25">
      <c r="A25" s="78">
        <v>1</v>
      </c>
      <c r="B25">
        <v>70</v>
      </c>
      <c r="C25">
        <v>8</v>
      </c>
      <c r="D25">
        <f t="shared" si="0"/>
        <v>0.30286821183210821</v>
      </c>
      <c r="E25">
        <f t="shared" si="1"/>
        <v>1.3537360462924961</v>
      </c>
      <c r="F25">
        <f t="shared" si="2"/>
        <v>0.57514352487605525</v>
      </c>
      <c r="G25">
        <f t="shared" si="3"/>
        <v>-0.55313566085170429</v>
      </c>
    </row>
    <row r="26" spans="1:7" x14ac:dyDescent="0.25">
      <c r="A26" s="78">
        <v>1</v>
      </c>
      <c r="B26">
        <v>57</v>
      </c>
      <c r="C26">
        <v>6</v>
      </c>
      <c r="D26">
        <f t="shared" si="0"/>
        <v>1.7558437404040061E-2</v>
      </c>
      <c r="E26">
        <f t="shared" si="1"/>
        <v>1.0177134929476699</v>
      </c>
      <c r="F26">
        <f t="shared" si="2"/>
        <v>0.50438949657857324</v>
      </c>
      <c r="G26">
        <f t="shared" si="3"/>
        <v>-0.6844064987034022</v>
      </c>
    </row>
    <row r="27" spans="1:7" x14ac:dyDescent="0.25">
      <c r="A27" s="78">
        <v>1</v>
      </c>
      <c r="B27">
        <v>69</v>
      </c>
      <c r="C27">
        <v>4</v>
      </c>
      <c r="D27">
        <f t="shared" si="0"/>
        <v>0.80383206031925558</v>
      </c>
      <c r="E27">
        <f t="shared" si="1"/>
        <v>2.2340856971514458</v>
      </c>
      <c r="F27">
        <f t="shared" si="2"/>
        <v>0.69079359867278989</v>
      </c>
      <c r="G27">
        <f t="shared" si="3"/>
        <v>-0.36991419929454311</v>
      </c>
    </row>
    <row r="28" spans="1:7" x14ac:dyDescent="0.25">
      <c r="A28" s="78">
        <v>0</v>
      </c>
      <c r="B28">
        <v>41</v>
      </c>
      <c r="C28">
        <v>3</v>
      </c>
      <c r="D28">
        <f t="shared" si="0"/>
        <v>-0.2603845486100026</v>
      </c>
      <c r="E28">
        <f t="shared" si="1"/>
        <v>0.77075513599134005</v>
      </c>
      <c r="F28">
        <f t="shared" si="2"/>
        <v>0.56473082001829678</v>
      </c>
      <c r="G28">
        <f t="shared" si="3"/>
        <v>-0.57140608610840227</v>
      </c>
    </row>
    <row r="29" spans="1:7" x14ac:dyDescent="0.25">
      <c r="A29" s="78">
        <v>0</v>
      </c>
      <c r="B29">
        <v>38</v>
      </c>
      <c r="C29">
        <v>8</v>
      </c>
      <c r="D29">
        <f t="shared" si="0"/>
        <v>-1.0687585367672954</v>
      </c>
      <c r="E29">
        <f t="shared" si="1"/>
        <v>0.34343461431867783</v>
      </c>
      <c r="F29">
        <f t="shared" si="2"/>
        <v>0.74436075216593212</v>
      </c>
      <c r="G29">
        <f t="shared" si="3"/>
        <v>-0.29522947972285113</v>
      </c>
    </row>
    <row r="30" spans="1:7" x14ac:dyDescent="0.25">
      <c r="A30" s="78">
        <v>1</v>
      </c>
      <c r="B30">
        <v>70</v>
      </c>
      <c r="C30">
        <v>5</v>
      </c>
      <c r="D30">
        <f t="shared" si="0"/>
        <v>0.71073860011776746</v>
      </c>
      <c r="E30">
        <f t="shared" si="1"/>
        <v>2.0354941197683045</v>
      </c>
      <c r="F30">
        <f t="shared" si="2"/>
        <v>0.67056434288980649</v>
      </c>
      <c r="G30">
        <f t="shared" si="3"/>
        <v>-0.39963561831446781</v>
      </c>
    </row>
    <row r="31" spans="1:7" x14ac:dyDescent="0.25">
      <c r="A31" s="78">
        <v>0</v>
      </c>
      <c r="B31">
        <v>59</v>
      </c>
      <c r="C31">
        <v>8</v>
      </c>
      <c r="D31">
        <f t="shared" si="0"/>
        <v>-0.16862848299893662</v>
      </c>
      <c r="E31">
        <f t="shared" si="1"/>
        <v>0.84482271109003071</v>
      </c>
      <c r="F31">
        <f t="shared" si="2"/>
        <v>0.54205750720032098</v>
      </c>
      <c r="G31">
        <f t="shared" si="3"/>
        <v>-0.61238318132528291</v>
      </c>
    </row>
    <row r="32" spans="1:7" x14ac:dyDescent="0.25">
      <c r="A32" s="78">
        <v>1</v>
      </c>
      <c r="B32">
        <v>72</v>
      </c>
      <c r="C32">
        <v>4</v>
      </c>
      <c r="D32">
        <f t="shared" si="0"/>
        <v>0.93242206800044991</v>
      </c>
      <c r="E32">
        <f t="shared" si="1"/>
        <v>2.5406553714388229</v>
      </c>
      <c r="F32">
        <f t="shared" si="2"/>
        <v>0.71756641212058203</v>
      </c>
      <c r="G32">
        <f t="shared" si="3"/>
        <v>-0.3318897751850105</v>
      </c>
    </row>
    <row r="33" spans="1:7" x14ac:dyDescent="0.25">
      <c r="A33" s="78">
        <v>0</v>
      </c>
      <c r="B33">
        <v>65</v>
      </c>
      <c r="C33">
        <v>6</v>
      </c>
      <c r="D33">
        <f t="shared" si="0"/>
        <v>0.36046512455389057</v>
      </c>
      <c r="E33">
        <f t="shared" si="1"/>
        <v>1.4339962463327594</v>
      </c>
      <c r="F33">
        <f t="shared" si="2"/>
        <v>0.41084697706772333</v>
      </c>
      <c r="G33">
        <f t="shared" si="3"/>
        <v>-0.889534452383686</v>
      </c>
    </row>
    <row r="34" spans="1:7" x14ac:dyDescent="0.25">
      <c r="A34">
        <v>0</v>
      </c>
      <c r="B34">
        <v>40</v>
      </c>
      <c r="C34">
        <v>7</v>
      </c>
      <c r="D34">
        <f t="shared" si="0"/>
        <v>-0.84707506888461293</v>
      </c>
      <c r="E34">
        <f t="shared" si="1"/>
        <v>0.4286669212810546</v>
      </c>
      <c r="F34">
        <f t="shared" si="2"/>
        <v>0.69995321169984237</v>
      </c>
      <c r="G34">
        <f t="shared" si="3"/>
        <v>-0.35674178660145001</v>
      </c>
    </row>
  </sheetData>
  <mergeCells count="1">
    <mergeCell ref="J9:P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10C7-6F33-4EF3-8973-2B54E38FDC25}">
  <dimension ref="A4:N21"/>
  <sheetViews>
    <sheetView zoomScale="85" zoomScaleNormal="85" workbookViewId="0">
      <selection activeCell="G34" sqref="G34"/>
    </sheetView>
  </sheetViews>
  <sheetFormatPr defaultRowHeight="15" x14ac:dyDescent="0.25"/>
  <cols>
    <col min="1" max="5" width="12.7109375" customWidth="1"/>
    <col min="7" max="7" width="12.7109375" customWidth="1"/>
  </cols>
  <sheetData>
    <row r="4" spans="1:14" x14ac:dyDescent="0.25">
      <c r="A4" s="219" t="s">
        <v>295</v>
      </c>
      <c r="B4" s="219"/>
      <c r="C4" s="219"/>
      <c r="D4" s="219"/>
      <c r="E4" s="219"/>
      <c r="G4" s="220" t="s">
        <v>296</v>
      </c>
      <c r="H4" s="220"/>
      <c r="I4" s="220"/>
      <c r="J4" s="220"/>
      <c r="K4" s="220"/>
      <c r="L4" s="220"/>
      <c r="M4" s="220"/>
      <c r="N4" s="220"/>
    </row>
    <row r="7" spans="1:14" x14ac:dyDescent="0.25">
      <c r="A7" s="221" t="s">
        <v>286</v>
      </c>
      <c r="B7" s="221" t="s">
        <v>287</v>
      </c>
      <c r="C7" s="221" t="s">
        <v>288</v>
      </c>
      <c r="D7" s="221" t="s">
        <v>289</v>
      </c>
      <c r="E7" s="222" t="s">
        <v>290</v>
      </c>
    </row>
    <row r="8" spans="1:14" x14ac:dyDescent="0.25">
      <c r="A8" s="223">
        <v>55</v>
      </c>
      <c r="B8" s="223">
        <v>160</v>
      </c>
      <c r="C8" s="223" t="s">
        <v>291</v>
      </c>
      <c r="D8" s="223">
        <f t="shared" ref="D8:D17" si="0">SQRT(($B$21-B8)^2+($A$21-A8)^2)</f>
        <v>17.204650534085253</v>
      </c>
      <c r="E8" s="224">
        <f t="shared" ref="E8:E17" si="1">RANK(D8,($D$8:$D$17),1)</f>
        <v>8</v>
      </c>
    </row>
    <row r="9" spans="1:14" x14ac:dyDescent="0.25">
      <c r="A9" s="225">
        <v>58</v>
      </c>
      <c r="B9" s="225">
        <v>165</v>
      </c>
      <c r="C9" s="225" t="s">
        <v>291</v>
      </c>
      <c r="D9" s="225">
        <f t="shared" si="0"/>
        <v>12.083045973594572</v>
      </c>
      <c r="E9" s="33">
        <f t="shared" si="1"/>
        <v>6</v>
      </c>
    </row>
    <row r="10" spans="1:14" x14ac:dyDescent="0.25">
      <c r="A10" s="225">
        <v>60</v>
      </c>
      <c r="B10" s="225">
        <v>160</v>
      </c>
      <c r="C10" s="225" t="s">
        <v>292</v>
      </c>
      <c r="D10" s="225">
        <f t="shared" si="0"/>
        <v>13.45362404707371</v>
      </c>
      <c r="E10" s="33">
        <f t="shared" si="1"/>
        <v>7</v>
      </c>
    </row>
    <row r="11" spans="1:14" x14ac:dyDescent="0.25">
      <c r="A11" s="225">
        <v>65</v>
      </c>
      <c r="B11" s="225">
        <v>166</v>
      </c>
      <c r="C11" s="225" t="s">
        <v>292</v>
      </c>
      <c r="D11" s="225">
        <f t="shared" si="0"/>
        <v>5.6568542494923806</v>
      </c>
      <c r="E11" s="33">
        <f t="shared" si="1"/>
        <v>3</v>
      </c>
    </row>
    <row r="12" spans="1:14" x14ac:dyDescent="0.25">
      <c r="A12" s="225">
        <v>70</v>
      </c>
      <c r="B12" s="225">
        <v>168</v>
      </c>
      <c r="C12" s="225" t="s">
        <v>292</v>
      </c>
      <c r="D12" s="225">
        <f t="shared" si="0"/>
        <v>2.2360679774997898</v>
      </c>
      <c r="E12" s="33">
        <f t="shared" si="1"/>
        <v>2</v>
      </c>
    </row>
    <row r="13" spans="1:14" x14ac:dyDescent="0.25">
      <c r="A13" s="225">
        <v>68</v>
      </c>
      <c r="B13" s="225">
        <v>171</v>
      </c>
      <c r="C13" s="225" t="s">
        <v>292</v>
      </c>
      <c r="D13" s="225">
        <f t="shared" si="0"/>
        <v>1.4142135623730951</v>
      </c>
      <c r="E13" s="33">
        <f t="shared" si="1"/>
        <v>1</v>
      </c>
    </row>
    <row r="14" spans="1:14" x14ac:dyDescent="0.25">
      <c r="A14" s="225">
        <v>75</v>
      </c>
      <c r="B14" s="225">
        <v>175</v>
      </c>
      <c r="C14" s="225" t="s">
        <v>293</v>
      </c>
      <c r="D14" s="225">
        <f t="shared" si="0"/>
        <v>7.810249675906654</v>
      </c>
      <c r="E14" s="33">
        <f t="shared" si="1"/>
        <v>4</v>
      </c>
    </row>
    <row r="15" spans="1:14" x14ac:dyDescent="0.25">
      <c r="A15" s="225">
        <v>75</v>
      </c>
      <c r="B15" s="225">
        <v>180</v>
      </c>
      <c r="C15" s="225" t="s">
        <v>293</v>
      </c>
      <c r="D15" s="225">
        <f t="shared" si="0"/>
        <v>11.661903789690601</v>
      </c>
      <c r="E15" s="33">
        <f t="shared" si="1"/>
        <v>5</v>
      </c>
    </row>
    <row r="16" spans="1:14" x14ac:dyDescent="0.25">
      <c r="A16" s="225">
        <v>80</v>
      </c>
      <c r="B16" s="225">
        <v>187</v>
      </c>
      <c r="C16" s="225" t="s">
        <v>293</v>
      </c>
      <c r="D16" s="225">
        <f t="shared" si="0"/>
        <v>20.248456731316587</v>
      </c>
      <c r="E16" s="33">
        <f t="shared" si="1"/>
        <v>9</v>
      </c>
    </row>
    <row r="17" spans="1:5" x14ac:dyDescent="0.25">
      <c r="A17" s="226">
        <v>90</v>
      </c>
      <c r="B17" s="226">
        <v>190</v>
      </c>
      <c r="C17" s="226" t="s">
        <v>293</v>
      </c>
      <c r="D17" s="226">
        <f t="shared" si="0"/>
        <v>29</v>
      </c>
      <c r="E17" s="34">
        <f t="shared" si="1"/>
        <v>10</v>
      </c>
    </row>
    <row r="18" spans="1:5" x14ac:dyDescent="0.25">
      <c r="D18" s="54"/>
    </row>
    <row r="19" spans="1:5" x14ac:dyDescent="0.25">
      <c r="D19" s="54"/>
    </row>
    <row r="20" spans="1:5" x14ac:dyDescent="0.25">
      <c r="A20" s="227" t="s">
        <v>294</v>
      </c>
      <c r="B20" s="227"/>
      <c r="C20" s="227"/>
      <c r="D20" s="54"/>
    </row>
    <row r="21" spans="1:5" x14ac:dyDescent="0.25">
      <c r="A21" s="228">
        <v>69</v>
      </c>
      <c r="B21" s="228">
        <v>170</v>
      </c>
      <c r="C21" s="221" t="str">
        <f>INDEX($C$7:$E$17,MATCH(1,E8:E17,0),1)</f>
        <v>M</v>
      </c>
      <c r="D21" s="54"/>
    </row>
  </sheetData>
  <mergeCells count="2">
    <mergeCell ref="A4:E4"/>
    <mergeCell ref="G4:N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15E6742394CC48A05FDE9C0E30F877" ma:contentTypeVersion="17" ma:contentTypeDescription="Create a new document." ma:contentTypeScope="" ma:versionID="24b66190cd4a19701f14d9123fa99420">
  <xsd:schema xmlns:xsd="http://www.w3.org/2001/XMLSchema" xmlns:xs="http://www.w3.org/2001/XMLSchema" xmlns:p="http://schemas.microsoft.com/office/2006/metadata/properties" xmlns:ns3="5c733497-1cec-449e-b653-59bc42b92497" xmlns:ns4="cdec8435-5ce3-433b-9297-d0a0d06d943c" targetNamespace="http://schemas.microsoft.com/office/2006/metadata/properties" ma:root="true" ma:fieldsID="b3d37b7dd917068a6d4cca7b3a2e2f61" ns3:_="" ns4:_="">
    <xsd:import namespace="5c733497-1cec-449e-b653-59bc42b92497"/>
    <xsd:import namespace="cdec8435-5ce3-433b-9297-d0a0d06d943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SearchProperties" minOccurs="0"/>
                <xsd:element ref="ns3:_activity" minOccurs="0"/>
                <xsd:element ref="ns4:SharedWithUsers" minOccurs="0"/>
                <xsd:element ref="ns4:SharedWithDetails" minOccurs="0"/>
                <xsd:element ref="ns4:SharingHintHash" minOccurs="0"/>
                <xsd:element ref="ns3:MediaServiceObjectDetectorVersion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733497-1cec-449e-b653-59bc42b924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ec8435-5ce3-433b-9297-d0a0d06d943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c733497-1cec-449e-b653-59bc42b92497" xsi:nil="true"/>
  </documentManagement>
</p:properties>
</file>

<file path=customXml/itemProps1.xml><?xml version="1.0" encoding="utf-8"?>
<ds:datastoreItem xmlns:ds="http://schemas.openxmlformats.org/officeDocument/2006/customXml" ds:itemID="{45D9C3CA-F1C4-4C80-9099-9AA1851870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733497-1cec-449e-b653-59bc42b92497"/>
    <ds:schemaRef ds:uri="cdec8435-5ce3-433b-9297-d0a0d06d94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0BBFBF-D1AA-4B53-A875-F057126BBB3F}">
  <ds:schemaRefs>
    <ds:schemaRef ds:uri="http://schemas.microsoft.com/sharepoint/v3/contenttype/forms"/>
  </ds:schemaRefs>
</ds:datastoreItem>
</file>

<file path=customXml/itemProps3.xml><?xml version="1.0" encoding="utf-8"?>
<ds:datastoreItem xmlns:ds="http://schemas.openxmlformats.org/officeDocument/2006/customXml" ds:itemID="{1194BCAE-E7DA-4276-AE04-5932AFD00A65}">
  <ds:schemaRefs>
    <ds:schemaRef ds:uri="cdec8435-5ce3-433b-9297-d0a0d06d943c"/>
    <ds:schemaRef ds:uri="http://schemas.microsoft.com/office/2006/metadata/properties"/>
    <ds:schemaRef ds:uri="http://schemas.microsoft.com/office/2006/documentManagement/types"/>
    <ds:schemaRef ds:uri="http://purl.org/dc/terms/"/>
    <ds:schemaRef ds:uri="5c733497-1cec-449e-b653-59bc42b92497"/>
    <ds:schemaRef ds:uri="http://schemas.microsoft.com/office/infopath/2007/PartnerControls"/>
    <ds:schemaRef ds:uri="http://schemas.openxmlformats.org/package/2006/metadata/core-properties"/>
    <ds:schemaRef ds:uri="http://purl.org/dc/dcmitype/"/>
    <ds:schemaRef ds:uri="http://www.w3.org/XML/1998/namespace"/>
    <ds:schemaRef ds:uri="http://purl.org/dc/elements/1.1/"/>
  </ds:schemaRefs>
</ds:datastoreItem>
</file>

<file path=docMetadata/LabelInfo.xml><?xml version="1.0" encoding="utf-8"?>
<clbl:labelList xmlns:clbl="http://schemas.microsoft.com/office/2020/mipLabelMetadata">
  <clbl:label id="{e10c8f44-f469-448f-bc0d-d781288ff01b}" enabled="0" method="" siteId="{e10c8f44-f469-448f-bc0d-d781288ff01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Linear Regression</vt:lpstr>
      <vt:lpstr>Principle Component Analysis</vt:lpstr>
      <vt:lpstr>Decision Tree Calculation</vt:lpstr>
      <vt:lpstr>Logistic Model Evaluation</vt:lpstr>
      <vt:lpstr>Vector Prediction Decision Tree</vt:lpstr>
      <vt:lpstr>K-Fold Cross-Validation</vt:lpstr>
      <vt:lpstr>Logistic Regression</vt:lpstr>
      <vt:lpstr>K-Nearest Neighbors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Jishen Harilal</dc:creator>
  <cp:keywords/>
  <dc:description/>
  <cp:lastModifiedBy>Jishen Harilal</cp:lastModifiedBy>
  <cp:revision/>
  <dcterms:created xsi:type="dcterms:W3CDTF">2025-04-08T15:46:39Z</dcterms:created>
  <dcterms:modified xsi:type="dcterms:W3CDTF">2025-08-07T12:16:07Z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0x010100AA15E6742394CC48A05FDE9C0E30F877</vt:lpwstr>
  </property>
</Properties>
</file>