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0" documentId="8_{9F65E32B-70D7-400E-8B04-62EDC774A21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0" i="1" l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X11" i="1"/>
  <c r="AW11" i="1"/>
  <c r="AV11" i="1"/>
  <c r="AU11" i="1"/>
  <c r="AT11" i="1"/>
  <c r="AS11" i="1"/>
  <c r="AR11" i="1"/>
  <c r="AQ11" i="1"/>
  <c r="AO11" i="1"/>
  <c r="AN11" i="1"/>
  <c r="AM11" i="1"/>
  <c r="AX4" i="1"/>
  <c r="AW4" i="1"/>
  <c r="AV4" i="1"/>
  <c r="AU4" i="1"/>
  <c r="AT4" i="1"/>
  <c r="AS4" i="1"/>
  <c r="AR4" i="1"/>
  <c r="AQ4" i="1"/>
  <c r="AP4" i="1"/>
  <c r="AO4" i="1"/>
  <c r="AN4" i="1"/>
  <c r="AM4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D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D13" i="1"/>
  <c r="AD12" i="1"/>
  <c r="AD11" i="1"/>
  <c r="AD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D6" i="1"/>
  <c r="AD5" i="1"/>
  <c r="AD4" i="1"/>
  <c r="AD3" i="1"/>
  <c r="AD9" i="1" l="1"/>
  <c r="AE3" i="1"/>
  <c r="AD8" i="1"/>
  <c r="AE4" i="1"/>
  <c r="AE5" i="1"/>
  <c r="AD7" i="1"/>
  <c r="AE6" i="1"/>
  <c r="AD16" i="1"/>
  <c r="AE10" i="1"/>
  <c r="AD15" i="1"/>
  <c r="AE11" i="1"/>
  <c r="AE12" i="1"/>
  <c r="AD14" i="1"/>
  <c r="AE13" i="1"/>
  <c r="AE17" i="1"/>
  <c r="AE16" i="1" l="1"/>
  <c r="AE9" i="1"/>
  <c r="AF17" i="1"/>
  <c r="AE14" i="1"/>
  <c r="AF13" i="1"/>
  <c r="AF12" i="1"/>
  <c r="AE15" i="1"/>
  <c r="AF11" i="1"/>
  <c r="AF10" i="1"/>
  <c r="AE7" i="1"/>
  <c r="AF6" i="1"/>
  <c r="AF5" i="1"/>
  <c r="AE8" i="1"/>
  <c r="AF4" i="1"/>
  <c r="AF3" i="1"/>
  <c r="AG3" i="1" l="1"/>
  <c r="AF8" i="1"/>
  <c r="AG4" i="1"/>
  <c r="AG5" i="1"/>
  <c r="AF7" i="1"/>
  <c r="AG6" i="1"/>
  <c r="AG10" i="1"/>
  <c r="AF15" i="1"/>
  <c r="AG11" i="1"/>
  <c r="AG12" i="1"/>
  <c r="AF14" i="1"/>
  <c r="AG13" i="1"/>
  <c r="AF16" i="1"/>
  <c r="AF9" i="1"/>
  <c r="AG17" i="1"/>
  <c r="AG16" i="1" l="1"/>
  <c r="AG9" i="1"/>
  <c r="AH17" i="1"/>
  <c r="AG14" i="1"/>
  <c r="AH13" i="1"/>
  <c r="AH12" i="1"/>
  <c r="AG15" i="1"/>
  <c r="AH11" i="1"/>
  <c r="AH10" i="1"/>
  <c r="AG7" i="1"/>
  <c r="AH6" i="1"/>
  <c r="AH5" i="1"/>
  <c r="AG8" i="1"/>
  <c r="AH4" i="1"/>
  <c r="AH3" i="1"/>
  <c r="AI3" i="1" l="1"/>
  <c r="AH8" i="1"/>
  <c r="AI4" i="1"/>
  <c r="AI5" i="1"/>
  <c r="AH7" i="1"/>
  <c r="AI6" i="1"/>
  <c r="AI10" i="1"/>
  <c r="AH15" i="1"/>
  <c r="AI11" i="1"/>
  <c r="AI12" i="1"/>
  <c r="AH14" i="1"/>
  <c r="AI13" i="1"/>
  <c r="AH16" i="1"/>
  <c r="AH9" i="1"/>
  <c r="AI17" i="1"/>
  <c r="AI16" i="1" l="1"/>
  <c r="AI9" i="1"/>
  <c r="AJ17" i="1"/>
  <c r="AI14" i="1"/>
  <c r="AJ13" i="1"/>
  <c r="AJ12" i="1"/>
  <c r="AI15" i="1"/>
  <c r="AJ11" i="1"/>
  <c r="AJ10" i="1"/>
  <c r="AI7" i="1"/>
  <c r="AJ6" i="1"/>
  <c r="AJ5" i="1"/>
  <c r="AI8" i="1"/>
  <c r="AJ4" i="1"/>
  <c r="AJ3" i="1"/>
  <c r="AK3" i="1" l="1"/>
  <c r="AL3" i="1" s="1"/>
  <c r="AJ8" i="1"/>
  <c r="AK4" i="1"/>
  <c r="AK5" i="1"/>
  <c r="AL5" i="1" s="1"/>
  <c r="AJ7" i="1"/>
  <c r="AK6" i="1"/>
  <c r="AK10" i="1"/>
  <c r="AL10" i="1" s="1"/>
  <c r="AJ15" i="1"/>
  <c r="AK11" i="1"/>
  <c r="AK12" i="1"/>
  <c r="AL12" i="1" s="1"/>
  <c r="AJ14" i="1"/>
  <c r="AK13" i="1"/>
  <c r="AJ16" i="1"/>
  <c r="AJ9" i="1"/>
  <c r="AK17" i="1"/>
  <c r="AK16" i="1" l="1"/>
  <c r="AK9" i="1"/>
  <c r="AL17" i="1"/>
  <c r="AK14" i="1"/>
  <c r="AL13" i="1"/>
  <c r="AL14" i="1" s="1"/>
  <c r="AK15" i="1"/>
  <c r="AL11" i="1"/>
  <c r="AK7" i="1"/>
  <c r="AL6" i="1"/>
  <c r="AL7" i="1" s="1"/>
  <c r="AK8" i="1"/>
  <c r="AL4" i="1"/>
  <c r="AL8" i="1" l="1"/>
  <c r="AL15" i="1"/>
  <c r="AP11" i="1"/>
  <c r="AL16" i="1"/>
  <c r="AL9" i="1"/>
  <c r="AM17" i="1"/>
  <c r="AM10" i="1" l="1"/>
  <c r="AM12" i="1" s="1"/>
  <c r="AM3" i="1"/>
  <c r="AM5" i="1" s="1"/>
  <c r="AN17" i="1"/>
  <c r="AN10" i="1" l="1"/>
  <c r="AN3" i="1"/>
  <c r="AO17" i="1"/>
  <c r="AM6" i="1"/>
  <c r="AN5" i="1"/>
  <c r="AM13" i="1"/>
  <c r="AN12" i="1"/>
  <c r="AN13" i="1" l="1"/>
  <c r="AN6" i="1"/>
  <c r="AO10" i="1"/>
  <c r="AO12" i="1" s="1"/>
  <c r="AO3" i="1"/>
  <c r="AO5" i="1" s="1"/>
  <c r="AP17" i="1"/>
  <c r="AP10" i="1" l="1"/>
  <c r="AP3" i="1"/>
  <c r="AQ17" i="1"/>
  <c r="AO6" i="1"/>
  <c r="AP5" i="1"/>
  <c r="AO13" i="1"/>
  <c r="AP12" i="1"/>
  <c r="AP13" i="1" l="1"/>
  <c r="AP6" i="1"/>
  <c r="AQ10" i="1"/>
  <c r="AQ12" i="1" s="1"/>
  <c r="AQ3" i="1"/>
  <c r="AQ5" i="1" s="1"/>
  <c r="AR17" i="1"/>
  <c r="AR10" i="1" l="1"/>
  <c r="AR3" i="1"/>
  <c r="AS17" i="1"/>
  <c r="AQ6" i="1"/>
  <c r="AR5" i="1"/>
  <c r="AQ13" i="1"/>
  <c r="AR12" i="1"/>
  <c r="AR13" i="1" l="1"/>
  <c r="AR6" i="1"/>
  <c r="AS10" i="1"/>
  <c r="AS12" i="1" s="1"/>
  <c r="AS3" i="1"/>
  <c r="AS5" i="1" s="1"/>
  <c r="AT17" i="1"/>
  <c r="AT10" i="1" l="1"/>
  <c r="AT3" i="1"/>
  <c r="AU17" i="1"/>
  <c r="AS6" i="1"/>
  <c r="AT5" i="1"/>
  <c r="AS13" i="1"/>
  <c r="AT12" i="1"/>
  <c r="AT13" i="1" l="1"/>
  <c r="AT6" i="1"/>
  <c r="AU10" i="1"/>
  <c r="AU12" i="1" s="1"/>
  <c r="AU3" i="1"/>
  <c r="AU5" i="1" s="1"/>
  <c r="AV17" i="1"/>
  <c r="AV10" i="1" l="1"/>
  <c r="AV3" i="1"/>
  <c r="AW17" i="1"/>
  <c r="AU6" i="1"/>
  <c r="AV5" i="1"/>
  <c r="AU13" i="1"/>
  <c r="AV12" i="1"/>
  <c r="AV13" i="1" l="1"/>
  <c r="AV6" i="1"/>
  <c r="AW10" i="1"/>
  <c r="AW12" i="1" s="1"/>
  <c r="AW3" i="1"/>
  <c r="AW5" i="1" s="1"/>
  <c r="AX17" i="1"/>
  <c r="AX10" i="1" l="1"/>
  <c r="AX3" i="1"/>
  <c r="AW6" i="1"/>
  <c r="AX5" i="1"/>
  <c r="AX6" i="1" s="1"/>
  <c r="AW13" i="1"/>
  <c r="AX12" i="1"/>
  <c r="AX13" i="1" s="1"/>
</calcChain>
</file>

<file path=xl/sharedStrings.xml><?xml version="1.0" encoding="utf-8"?>
<sst xmlns="http://schemas.openxmlformats.org/spreadsheetml/2006/main" count="69" uniqueCount="62">
  <si>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</si>
  <si>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</si>
  <si>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</si>
  <si>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</si>
  <si>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</si>
  <si>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</si>
  <si>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</si>
  <si>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</si>
  <si>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</si>
  <si>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</si>
  <si>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</si>
  <si>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</si>
  <si>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</si>
  <si>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</si>
  <si>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</si>
  <si>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</si>
  <si>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</si>
  <si>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</si>
  <si>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</si>
  <si>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</si>
  <si>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</si>
  <si>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</si>
  <si>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</si>
  <si>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</si>
  <si>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</si>
  <si>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</si>
  <si>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</si>
  <si>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</si>
  <si>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2025/05</t>
  </si>
  <si>
    <t>2025/06</t>
  </si>
  <si>
    <t>2025/07</t>
  </si>
  <si>
    <t>2025/08</t>
  </si>
  <si>
    <t>2025/09</t>
  </si>
  <si>
    <t>2025/10</t>
  </si>
  <si>
    <t>2025/11</t>
  </si>
  <si>
    <t>2025/12</t>
  </si>
  <si>
    <t>2026/01</t>
  </si>
  <si>
    <t>2026/02</t>
  </si>
  <si>
    <t>2026/03</t>
  </si>
  <si>
    <t>2026/04</t>
  </si>
  <si>
    <t>2026/05</t>
  </si>
  <si>
    <t>2026/06</t>
  </si>
  <si>
    <t>2026/07</t>
  </si>
  <si>
    <t>2026/08</t>
  </si>
  <si>
    <t>2026/09</t>
  </si>
  <si>
    <t>2026/10</t>
  </si>
  <si>
    <t>2026/11</t>
  </si>
  <si>
    <t>2026/12</t>
  </si>
  <si>
    <t>Product A</t>
  </si>
  <si>
    <t>Gross adds</t>
  </si>
  <si>
    <t>Churn</t>
  </si>
  <si>
    <t>Active</t>
  </si>
  <si>
    <t>Billings (€)</t>
  </si>
  <si>
    <t>ARPU</t>
  </si>
  <si>
    <t>Churn Rate</t>
  </si>
  <si>
    <t>CAC</t>
  </si>
  <si>
    <t>Product B</t>
  </si>
  <si>
    <t>Marketing spend</t>
  </si>
  <si>
    <t>Paid spend (€)</t>
  </si>
  <si>
    <t>Double Paid spend (€)</t>
  </si>
  <si>
    <t>Cost Per Acquisition_Double Spend</t>
  </si>
  <si>
    <t>Cost Per Acquisition_Spend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</si>
</sst>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charset val="1"/>
    </font>
    <font>
      <b/>
      <sz val="10"/>
      <color theme="1"/>
      <name val="Calibri"/>
      <charset val="1"/>
    </font>
    <font>
      <sz val="10"/>
      <color theme="1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readingOrder="1"/>
    </xf>
    <xf numFmtId="0" fontId="1" fillId="0" borderId="2" xfId="0" applyFont="1" applyBorder="1" applyAlignment="1">
      <alignment readingOrder="1"/>
    </xf>
    <xf numFmtId="0" fontId="2" fillId="0" borderId="2" xfId="0" applyFont="1" applyBorder="1" applyAlignment="1">
      <alignment readingOrder="1"/>
    </xf>
    <xf numFmtId="0" fontId="2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1" fillId="0" borderId="5" xfId="0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3" fillId="0" borderId="7" xfId="0" applyFont="1" applyBorder="1" applyAlignment="1">
      <alignment readingOrder="1"/>
    </xf>
    <xf numFmtId="0" fontId="1" fillId="2" borderId="7" xfId="0" applyFont="1" applyFill="1" applyBorder="1" applyAlignment="1">
      <alignment wrapText="1" readingOrder="1"/>
    </xf>
    <xf numFmtId="0" fontId="1" fillId="0" borderId="6" xfId="0" applyFont="1" applyBorder="1" applyAlignment="1">
      <alignment readingOrder="1"/>
    </xf>
    <xf numFmtId="0" fontId="1" fillId="2" borderId="7" xfId="0" applyFont="1" applyFill="1" applyBorder="1" applyAlignment="1">
      <alignment readingOrder="1"/>
    </xf>
    <xf numFmtId="0" fontId="1" fillId="3" borderId="7" xfId="0" applyFont="1" applyFill="1" applyBorder="1" applyAlignment="1">
      <alignment readingOrder="1"/>
    </xf>
    <xf numFmtId="0" fontId="3" fillId="4" borderId="7" xfId="0" applyFont="1" applyFill="1" applyBorder="1" applyAlignment="1">
      <alignment readingOrder="1"/>
    </xf>
    <xf numFmtId="0" fontId="3" fillId="3" borderId="7" xfId="0" applyFont="1" applyFill="1" applyBorder="1" applyAlignment="1">
      <alignment readingOrder="1"/>
    </xf>
    <xf numFmtId="0" fontId="1" fillId="3" borderId="7" xfId="0" applyFont="1" applyFill="1" applyBorder="1" applyAlignment="1">
      <alignment wrapText="1" readingOrder="1"/>
    </xf>
    <xf numFmtId="0" fontId="1" fillId="0" borderId="8" xfId="0" applyFont="1" applyBorder="1" applyAlignment="1">
      <alignment readingOrder="1"/>
    </xf>
    <xf numFmtId="0" fontId="3" fillId="4" borderId="9" xfId="0" applyFont="1" applyFill="1" applyBorder="1" applyAlignment="1">
      <alignment readingOrder="1"/>
    </xf>
    <xf numFmtId="0" fontId="2" fillId="0" borderId="10" xfId="0" applyFont="1" applyBorder="1" applyAlignment="1">
      <alignment readingOrder="1"/>
    </xf>
    <xf numFmtId="0" fontId="3" fillId="0" borderId="11" xfId="0" applyFont="1" applyBorder="1" applyAlignment="1">
      <alignment readingOrder="1"/>
    </xf>
    <xf numFmtId="0" fontId="1" fillId="0" borderId="7" xfId="0" applyFont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0"/>
  <sheetViews>
    <sheetView tabSelected="1" workbookViewId="0">
      <selection activeCell="B22" sqref="B22"/>
    </sheetView>
  </sheetViews>
  <sheetFormatPr defaultRowHeight="15"/>
  <cols>
    <col min="2" max="2" width="35.7109375" customWidth="1"/>
  </cols>
  <sheetData>
    <row r="1" spans="1:50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4" t="s">
        <v>47</v>
      </c>
    </row>
    <row r="2" spans="1:50">
      <c r="A2" s="5"/>
      <c r="B2" s="6"/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>
        <v>19</v>
      </c>
      <c r="V2" s="7">
        <v>20</v>
      </c>
      <c r="W2" s="7">
        <v>21</v>
      </c>
      <c r="X2" s="7">
        <v>22</v>
      </c>
      <c r="Y2" s="7">
        <v>23</v>
      </c>
      <c r="Z2" s="7">
        <v>24</v>
      </c>
      <c r="AA2" s="7">
        <v>25</v>
      </c>
      <c r="AB2" s="7">
        <v>26</v>
      </c>
      <c r="AC2" s="7">
        <v>27</v>
      </c>
      <c r="AD2" s="7">
        <v>28</v>
      </c>
      <c r="AE2" s="7">
        <v>29</v>
      </c>
      <c r="AF2" s="7">
        <v>30</v>
      </c>
      <c r="AG2" s="7">
        <v>31</v>
      </c>
      <c r="AH2" s="7">
        <v>32</v>
      </c>
      <c r="AI2" s="7">
        <v>33</v>
      </c>
      <c r="AJ2" s="7">
        <v>34</v>
      </c>
      <c r="AK2" s="7">
        <v>35</v>
      </c>
      <c r="AL2" s="7">
        <v>36</v>
      </c>
      <c r="AM2" s="7">
        <v>37</v>
      </c>
      <c r="AN2" s="7">
        <v>38</v>
      </c>
      <c r="AO2" s="7">
        <v>39</v>
      </c>
      <c r="AP2" s="7">
        <v>40</v>
      </c>
      <c r="AQ2" s="7">
        <v>41</v>
      </c>
      <c r="AR2" s="7">
        <v>42</v>
      </c>
      <c r="AS2" s="7">
        <v>43</v>
      </c>
      <c r="AT2" s="7">
        <v>44</v>
      </c>
      <c r="AU2" s="7">
        <v>45</v>
      </c>
      <c r="AV2" s="7">
        <v>46</v>
      </c>
      <c r="AW2" s="7">
        <v>47</v>
      </c>
      <c r="AX2" s="7">
        <v>48</v>
      </c>
    </row>
    <row r="3" spans="1:50">
      <c r="A3" s="8" t="s">
        <v>48</v>
      </c>
      <c r="B3" s="9" t="s">
        <v>49</v>
      </c>
      <c r="C3" s="9">
        <v>727</v>
      </c>
      <c r="D3" s="9">
        <v>953</v>
      </c>
      <c r="E3" s="9">
        <v>1018</v>
      </c>
      <c r="F3" s="9">
        <v>671</v>
      </c>
      <c r="G3" s="9">
        <v>757</v>
      </c>
      <c r="H3" s="9">
        <v>596</v>
      </c>
      <c r="I3" s="9">
        <v>630</v>
      </c>
      <c r="J3" s="9">
        <v>694</v>
      </c>
      <c r="K3" s="9">
        <v>812</v>
      </c>
      <c r="L3" s="9">
        <v>811</v>
      </c>
      <c r="M3" s="9">
        <v>1273</v>
      </c>
      <c r="N3" s="9">
        <v>759</v>
      </c>
      <c r="O3" s="9">
        <v>876</v>
      </c>
      <c r="P3" s="9">
        <v>1080</v>
      </c>
      <c r="Q3" s="9">
        <v>919</v>
      </c>
      <c r="R3" s="9">
        <v>1062</v>
      </c>
      <c r="S3" s="9">
        <v>963</v>
      </c>
      <c r="T3" s="9">
        <v>845</v>
      </c>
      <c r="U3" s="9">
        <v>1022</v>
      </c>
      <c r="V3" s="9">
        <v>1113</v>
      </c>
      <c r="W3" s="9">
        <v>1377</v>
      </c>
      <c r="X3" s="9">
        <v>1492</v>
      </c>
      <c r="Y3" s="9">
        <v>1573</v>
      </c>
      <c r="Z3" s="9">
        <v>1389</v>
      </c>
      <c r="AA3" s="9">
        <v>1303</v>
      </c>
      <c r="AB3" s="9">
        <v>1164</v>
      </c>
      <c r="AC3" s="9">
        <v>1040</v>
      </c>
      <c r="AD3" s="10">
        <f>ROUND(_xlfn.FORECAST.LINEAR(AD2,C3:AC3,C2:AC2),0)</f>
        <v>1340</v>
      </c>
      <c r="AE3" s="10">
        <f t="shared" ref="AE3:AL3" si="0">ROUND(_xlfn.FORECAST.LINEAR(AE2,D3:AD3,D2:AD2),0)</f>
        <v>1368</v>
      </c>
      <c r="AF3" s="10">
        <f t="shared" si="0"/>
        <v>1414</v>
      </c>
      <c r="AG3" s="10">
        <f t="shared" si="0"/>
        <v>1469</v>
      </c>
      <c r="AH3" s="10">
        <f t="shared" si="0"/>
        <v>1500</v>
      </c>
      <c r="AI3" s="10">
        <f t="shared" si="0"/>
        <v>1535</v>
      </c>
      <c r="AJ3" s="10">
        <f t="shared" si="0"/>
        <v>1557</v>
      </c>
      <c r="AK3" s="10">
        <f t="shared" si="0"/>
        <v>1576</v>
      </c>
      <c r="AL3" s="10">
        <f t="shared" si="0"/>
        <v>1595</v>
      </c>
      <c r="AM3">
        <f>ROUND((AM17/33),0)</f>
        <v>1568</v>
      </c>
      <c r="AN3">
        <f t="shared" ref="AN3:AX3" si="1">ROUND((AN17/33),0)</f>
        <v>1590</v>
      </c>
      <c r="AO3">
        <f t="shared" si="1"/>
        <v>1651</v>
      </c>
      <c r="AP3">
        <f t="shared" si="1"/>
        <v>1697</v>
      </c>
      <c r="AQ3">
        <f t="shared" si="1"/>
        <v>1733</v>
      </c>
      <c r="AR3">
        <f t="shared" si="1"/>
        <v>1789</v>
      </c>
      <c r="AS3">
        <f t="shared" si="1"/>
        <v>1831</v>
      </c>
      <c r="AT3">
        <f t="shared" si="1"/>
        <v>1880</v>
      </c>
      <c r="AU3">
        <f t="shared" si="1"/>
        <v>1927</v>
      </c>
      <c r="AV3">
        <f t="shared" si="1"/>
        <v>1940</v>
      </c>
      <c r="AW3">
        <f t="shared" si="1"/>
        <v>1944</v>
      </c>
      <c r="AX3">
        <f t="shared" si="1"/>
        <v>1944</v>
      </c>
    </row>
    <row r="4" spans="1:50">
      <c r="A4" s="11"/>
      <c r="B4" s="9" t="s">
        <v>50</v>
      </c>
      <c r="C4" s="9">
        <v>256</v>
      </c>
      <c r="D4" s="9">
        <v>362</v>
      </c>
      <c r="E4" s="9">
        <v>285</v>
      </c>
      <c r="F4" s="9">
        <v>238</v>
      </c>
      <c r="G4" s="9">
        <v>196</v>
      </c>
      <c r="H4" s="9">
        <v>144</v>
      </c>
      <c r="I4" s="9">
        <v>127</v>
      </c>
      <c r="J4" s="9">
        <v>155</v>
      </c>
      <c r="K4" s="9">
        <v>161</v>
      </c>
      <c r="L4" s="9">
        <v>151</v>
      </c>
      <c r="M4" s="9">
        <v>261</v>
      </c>
      <c r="N4" s="9">
        <v>138</v>
      </c>
      <c r="O4" s="9">
        <v>233</v>
      </c>
      <c r="P4" s="9">
        <v>304</v>
      </c>
      <c r="Q4" s="9">
        <v>229</v>
      </c>
      <c r="R4" s="9">
        <v>161</v>
      </c>
      <c r="S4" s="9">
        <v>183</v>
      </c>
      <c r="T4" s="9">
        <v>366</v>
      </c>
      <c r="U4" s="9">
        <v>535</v>
      </c>
      <c r="V4" s="9">
        <v>489</v>
      </c>
      <c r="W4" s="9">
        <v>546</v>
      </c>
      <c r="X4" s="9">
        <v>488</v>
      </c>
      <c r="Y4" s="9">
        <v>747</v>
      </c>
      <c r="Z4" s="9">
        <v>475</v>
      </c>
      <c r="AA4" s="9">
        <v>493</v>
      </c>
      <c r="AB4" s="9">
        <v>628</v>
      </c>
      <c r="AC4" s="9">
        <v>593</v>
      </c>
      <c r="AD4" s="12">
        <f>ROUND(_xlfn.FORECAST.LINEAR(AD2,C4:AC4,C2:AC2),0)</f>
        <v>566</v>
      </c>
      <c r="AE4" s="12">
        <f t="shared" ref="AE4:AL4" si="2">ROUND(_xlfn.FORECAST.LINEAR(AE2,D4:AD4,D2:AD2),0)</f>
        <v>594</v>
      </c>
      <c r="AF4" s="12">
        <f t="shared" si="2"/>
        <v>633</v>
      </c>
      <c r="AG4" s="12">
        <f t="shared" si="2"/>
        <v>669</v>
      </c>
      <c r="AH4" s="12">
        <f t="shared" si="2"/>
        <v>704</v>
      </c>
      <c r="AI4" s="12">
        <f t="shared" si="2"/>
        <v>737</v>
      </c>
      <c r="AJ4" s="12">
        <f t="shared" si="2"/>
        <v>766</v>
      </c>
      <c r="AK4" s="12">
        <f t="shared" si="2"/>
        <v>793</v>
      </c>
      <c r="AL4" s="12">
        <f t="shared" si="2"/>
        <v>820</v>
      </c>
      <c r="AM4" s="9">
        <f>ROUND((493*2),0)</f>
        <v>986</v>
      </c>
      <c r="AN4" s="9">
        <f>ROUND((628*2),0)</f>
        <v>1256</v>
      </c>
      <c r="AO4" s="9">
        <f>ROUND(593*2,0)</f>
        <v>1186</v>
      </c>
      <c r="AP4" s="13">
        <f>ROUND((ROUND(_xlfn.FORECAST.LINEAR(AP2,O4:AO4,O2:AO2),0)*2),0)</f>
        <v>2072</v>
      </c>
      <c r="AQ4" s="13">
        <f>ROUND((ROUND(_xlfn.FORECAST.LINEAR(AQ2,P4:AP4,P2:AP2),0)*2),0)</f>
        <v>2448</v>
      </c>
      <c r="AR4" s="13">
        <f>ROUND((ROUND(_xlfn.FORECAST.LINEAR(AR2,Q4:AQ4,Q2:AQ2),0)*2),0)</f>
        <v>2916</v>
      </c>
      <c r="AS4" s="13">
        <f>ROUND((ROUND(_xlfn.FORECAST.LINEAR(AS2,R4:AR4,R2:AR2),0)*2),0)</f>
        <v>3474</v>
      </c>
      <c r="AT4" s="13">
        <f>ROUND((ROUND(_xlfn.FORECAST.LINEAR(AT2,S4:AS4,S2:AS2),0)*2),0)</f>
        <v>4138</v>
      </c>
      <c r="AU4" s="13">
        <f>ROUND((ROUND(_xlfn.FORECAST.LINEAR(AU2,T4:AT4,T2:AT2),0)*2),0)</f>
        <v>4948</v>
      </c>
      <c r="AV4" s="13">
        <f>ROUND((ROUND(_xlfn.FORECAST.LINEAR(AV2,U4:AU4,U2:AU2),0)*2),0)</f>
        <v>5960</v>
      </c>
      <c r="AW4" s="13">
        <f>ROUND((ROUND(_xlfn.FORECAST.LINEAR(AW2,V4:AV4,V2:AV2),0)*2),0)</f>
        <v>7220</v>
      </c>
      <c r="AX4" s="13">
        <f>ROUND((ROUND(_xlfn.FORECAST.LINEAR(AX2,W4:AW4,W2:AW2),0)*2),0)</f>
        <v>8754</v>
      </c>
    </row>
    <row r="5" spans="1:50">
      <c r="A5" s="11"/>
      <c r="B5" s="9" t="s">
        <v>51</v>
      </c>
      <c r="C5" s="9">
        <v>24641</v>
      </c>
      <c r="D5" s="9">
        <v>25232</v>
      </c>
      <c r="E5" s="9">
        <v>25965</v>
      </c>
      <c r="F5" s="9">
        <v>26398</v>
      </c>
      <c r="G5" s="9">
        <v>26959</v>
      </c>
      <c r="H5" s="9">
        <v>27411</v>
      </c>
      <c r="I5" s="9">
        <v>27914</v>
      </c>
      <c r="J5" s="9">
        <v>28453</v>
      </c>
      <c r="K5" s="9">
        <v>29104</v>
      </c>
      <c r="L5" s="9">
        <v>29764</v>
      </c>
      <c r="M5" s="9">
        <v>30776</v>
      </c>
      <c r="N5" s="9">
        <v>31397</v>
      </c>
      <c r="O5" s="9">
        <v>32040</v>
      </c>
      <c r="P5" s="9">
        <v>32816</v>
      </c>
      <c r="Q5" s="9">
        <v>33506</v>
      </c>
      <c r="R5" s="9">
        <v>34407</v>
      </c>
      <c r="S5" s="9">
        <v>35187</v>
      </c>
      <c r="T5" s="9">
        <v>35703</v>
      </c>
      <c r="U5" s="9">
        <v>36239</v>
      </c>
      <c r="V5" s="9">
        <v>36767</v>
      </c>
      <c r="W5" s="9">
        <v>37607</v>
      </c>
      <c r="X5" s="9">
        <v>38589</v>
      </c>
      <c r="Y5" s="9">
        <v>39454</v>
      </c>
      <c r="Z5" s="9">
        <v>40057</v>
      </c>
      <c r="AA5" s="9">
        <v>40186</v>
      </c>
      <c r="AB5" s="9">
        <v>40564</v>
      </c>
      <c r="AC5" s="9">
        <v>40960</v>
      </c>
      <c r="AD5" s="12">
        <f>ROUND(_xlfn.FORECAST.LINEAR(AD2,C5:AC5,C2:AC2),0)</f>
        <v>42199</v>
      </c>
      <c r="AE5" s="12">
        <f t="shared" ref="AE5:AL5" si="3">ROUND(_xlfn.FORECAST.LINEAR(AE2,D5:AD5,D2:AD2),0)</f>
        <v>42896</v>
      </c>
      <c r="AF5" s="12">
        <f t="shared" si="3"/>
        <v>43595</v>
      </c>
      <c r="AG5" s="12">
        <f t="shared" si="3"/>
        <v>44308</v>
      </c>
      <c r="AH5" s="12">
        <f t="shared" si="3"/>
        <v>45011</v>
      </c>
      <c r="AI5" s="12">
        <f t="shared" si="3"/>
        <v>45711</v>
      </c>
      <c r="AJ5" s="12">
        <f t="shared" si="3"/>
        <v>46398</v>
      </c>
      <c r="AK5" s="12">
        <f t="shared" si="3"/>
        <v>47072</v>
      </c>
      <c r="AL5" s="12">
        <f t="shared" si="3"/>
        <v>47732</v>
      </c>
      <c r="AM5">
        <f>AL5+AM3-AM4</f>
        <v>48314</v>
      </c>
      <c r="AN5">
        <f t="shared" ref="AN5:AX5" si="4">AM5+AN3-AN4</f>
        <v>48648</v>
      </c>
      <c r="AO5">
        <f t="shared" si="4"/>
        <v>49113</v>
      </c>
      <c r="AP5">
        <f t="shared" si="4"/>
        <v>48738</v>
      </c>
      <c r="AQ5">
        <f t="shared" si="4"/>
        <v>48023</v>
      </c>
      <c r="AR5">
        <f t="shared" si="4"/>
        <v>46896</v>
      </c>
      <c r="AS5">
        <f t="shared" si="4"/>
        <v>45253</v>
      </c>
      <c r="AT5">
        <f t="shared" si="4"/>
        <v>42995</v>
      </c>
      <c r="AU5">
        <f t="shared" si="4"/>
        <v>39974</v>
      </c>
      <c r="AV5">
        <f t="shared" si="4"/>
        <v>35954</v>
      </c>
      <c r="AW5">
        <f t="shared" si="4"/>
        <v>30678</v>
      </c>
      <c r="AX5">
        <f t="shared" si="4"/>
        <v>23868</v>
      </c>
    </row>
    <row r="6" spans="1:50">
      <c r="A6" s="11"/>
      <c r="B6" s="9" t="s">
        <v>52</v>
      </c>
      <c r="C6" s="9">
        <v>39644</v>
      </c>
      <c r="D6" s="9">
        <v>45063</v>
      </c>
      <c r="E6" s="9">
        <v>55115</v>
      </c>
      <c r="F6" s="9">
        <v>35471</v>
      </c>
      <c r="G6" s="9">
        <v>35346</v>
      </c>
      <c r="H6" s="9">
        <v>28575</v>
      </c>
      <c r="I6" s="9">
        <v>26480</v>
      </c>
      <c r="J6" s="9">
        <v>33581</v>
      </c>
      <c r="K6" s="9">
        <v>43289</v>
      </c>
      <c r="L6" s="9">
        <v>42647</v>
      </c>
      <c r="M6" s="9">
        <v>50591</v>
      </c>
      <c r="N6" s="9">
        <v>36584</v>
      </c>
      <c r="O6" s="9">
        <v>51767</v>
      </c>
      <c r="P6" s="9">
        <v>56382</v>
      </c>
      <c r="Q6" s="9">
        <v>53740</v>
      </c>
      <c r="R6" s="9">
        <v>45007</v>
      </c>
      <c r="S6" s="9">
        <v>41904</v>
      </c>
      <c r="T6" s="9">
        <v>41577</v>
      </c>
      <c r="U6" s="9">
        <v>50102</v>
      </c>
      <c r="V6" s="9">
        <v>53160</v>
      </c>
      <c r="W6" s="9">
        <v>61903</v>
      </c>
      <c r="X6" s="9">
        <v>66767</v>
      </c>
      <c r="Y6" s="9">
        <v>83279</v>
      </c>
      <c r="Z6" s="9">
        <v>58336</v>
      </c>
      <c r="AA6" s="9">
        <v>70313</v>
      </c>
      <c r="AB6" s="9">
        <v>75775</v>
      </c>
      <c r="AC6" s="9">
        <v>75840</v>
      </c>
      <c r="AD6" s="12">
        <f>ROUND(_xlfn.FORECAST.LINEAR(AD2,C6:AC6,C2:AC2),0)</f>
        <v>70475</v>
      </c>
      <c r="AE6" s="12">
        <f t="shared" ref="AE6:AL6" si="5">ROUND(_xlfn.FORECAST.LINEAR(AE2,D6:AD6,D2:AD2),0)</f>
        <v>72582</v>
      </c>
      <c r="AF6" s="12">
        <f t="shared" si="5"/>
        <v>75186</v>
      </c>
      <c r="AG6" s="12">
        <f t="shared" si="5"/>
        <v>78770</v>
      </c>
      <c r="AH6" s="12">
        <f t="shared" si="5"/>
        <v>81091</v>
      </c>
      <c r="AI6" s="12">
        <f t="shared" si="5"/>
        <v>83376</v>
      </c>
      <c r="AJ6" s="12">
        <f t="shared" si="5"/>
        <v>85049</v>
      </c>
      <c r="AK6" s="12">
        <f t="shared" si="5"/>
        <v>86328</v>
      </c>
      <c r="AL6" s="12">
        <f t="shared" si="5"/>
        <v>87882</v>
      </c>
      <c r="AM6">
        <f>ROUND((AM5*1.57),0)</f>
        <v>75853</v>
      </c>
      <c r="AN6">
        <f t="shared" ref="AN6:AX6" si="6">ROUND((AN5*1.57),0)</f>
        <v>76377</v>
      </c>
      <c r="AO6">
        <f t="shared" si="6"/>
        <v>77107</v>
      </c>
      <c r="AP6">
        <f t="shared" si="6"/>
        <v>76519</v>
      </c>
      <c r="AQ6">
        <f t="shared" si="6"/>
        <v>75396</v>
      </c>
      <c r="AR6">
        <f t="shared" si="6"/>
        <v>73627</v>
      </c>
      <c r="AS6">
        <f t="shared" si="6"/>
        <v>71047</v>
      </c>
      <c r="AT6">
        <f t="shared" si="6"/>
        <v>67502</v>
      </c>
      <c r="AU6">
        <f t="shared" si="6"/>
        <v>62759</v>
      </c>
      <c r="AV6">
        <f t="shared" si="6"/>
        <v>56448</v>
      </c>
      <c r="AW6">
        <f t="shared" si="6"/>
        <v>48164</v>
      </c>
      <c r="AX6">
        <f t="shared" si="6"/>
        <v>37473</v>
      </c>
    </row>
    <row r="7" spans="1:50">
      <c r="A7" s="11"/>
      <c r="B7" s="14" t="s">
        <v>53</v>
      </c>
      <c r="C7" s="14">
        <f>ROUND((C6/C5),1)</f>
        <v>1.6</v>
      </c>
      <c r="D7" s="14">
        <f t="shared" ref="D7:AC7" si="7">ROUND((D6/D5),1)</f>
        <v>1.8</v>
      </c>
      <c r="E7" s="14">
        <f t="shared" si="7"/>
        <v>2.1</v>
      </c>
      <c r="F7" s="14">
        <f t="shared" si="7"/>
        <v>1.3</v>
      </c>
      <c r="G7" s="14">
        <f t="shared" si="7"/>
        <v>1.3</v>
      </c>
      <c r="H7" s="14">
        <f t="shared" si="7"/>
        <v>1</v>
      </c>
      <c r="I7" s="14">
        <f t="shared" si="7"/>
        <v>0.9</v>
      </c>
      <c r="J7" s="14">
        <f t="shared" si="7"/>
        <v>1.2</v>
      </c>
      <c r="K7" s="14">
        <f t="shared" si="7"/>
        <v>1.5</v>
      </c>
      <c r="L7" s="14">
        <f t="shared" si="7"/>
        <v>1.4</v>
      </c>
      <c r="M7" s="14">
        <f t="shared" si="7"/>
        <v>1.6</v>
      </c>
      <c r="N7" s="14">
        <f t="shared" si="7"/>
        <v>1.2</v>
      </c>
      <c r="O7" s="14">
        <f t="shared" si="7"/>
        <v>1.6</v>
      </c>
      <c r="P7" s="14">
        <f t="shared" si="7"/>
        <v>1.7</v>
      </c>
      <c r="Q7" s="14">
        <f t="shared" si="7"/>
        <v>1.6</v>
      </c>
      <c r="R7" s="14">
        <f t="shared" si="7"/>
        <v>1.3</v>
      </c>
      <c r="S7" s="14">
        <f t="shared" si="7"/>
        <v>1.2</v>
      </c>
      <c r="T7" s="14">
        <f t="shared" si="7"/>
        <v>1.2</v>
      </c>
      <c r="U7" s="14">
        <f t="shared" si="7"/>
        <v>1.4</v>
      </c>
      <c r="V7" s="14">
        <f t="shared" si="7"/>
        <v>1.4</v>
      </c>
      <c r="W7" s="14">
        <f t="shared" si="7"/>
        <v>1.6</v>
      </c>
      <c r="X7" s="14">
        <f t="shared" si="7"/>
        <v>1.7</v>
      </c>
      <c r="Y7" s="14">
        <f t="shared" si="7"/>
        <v>2.1</v>
      </c>
      <c r="Z7" s="14">
        <f t="shared" si="7"/>
        <v>1.5</v>
      </c>
      <c r="AA7" s="14">
        <f t="shared" si="7"/>
        <v>1.7</v>
      </c>
      <c r="AB7" s="14">
        <f t="shared" si="7"/>
        <v>1.9</v>
      </c>
      <c r="AC7" s="14">
        <f t="shared" si="7"/>
        <v>1.9</v>
      </c>
      <c r="AD7" s="14">
        <f>ROUND((AD6/AD5),1)</f>
        <v>1.7</v>
      </c>
      <c r="AE7" s="14">
        <f t="shared" ref="AE7:AL7" si="8">ROUND((AE6/AE5),1)</f>
        <v>1.7</v>
      </c>
      <c r="AF7" s="14">
        <f t="shared" si="8"/>
        <v>1.7</v>
      </c>
      <c r="AG7" s="14">
        <f t="shared" si="8"/>
        <v>1.8</v>
      </c>
      <c r="AH7" s="14">
        <f t="shared" si="8"/>
        <v>1.8</v>
      </c>
      <c r="AI7" s="14">
        <f t="shared" si="8"/>
        <v>1.8</v>
      </c>
      <c r="AJ7" s="14">
        <f t="shared" si="8"/>
        <v>1.8</v>
      </c>
      <c r="AK7" s="14">
        <f t="shared" si="8"/>
        <v>1.8</v>
      </c>
      <c r="AL7" s="14">
        <f t="shared" si="8"/>
        <v>1.8</v>
      </c>
    </row>
    <row r="8" spans="1:50">
      <c r="A8" s="11"/>
      <c r="B8" s="14" t="s">
        <v>54</v>
      </c>
      <c r="C8" s="14"/>
      <c r="D8" s="14">
        <f>ROUND((D4/C5),2)</f>
        <v>0.01</v>
      </c>
      <c r="E8" s="14">
        <f t="shared" ref="E8:AL8" si="9">ROUND((E4/D5),2)</f>
        <v>0.01</v>
      </c>
      <c r="F8" s="14">
        <f t="shared" si="9"/>
        <v>0.01</v>
      </c>
      <c r="G8" s="14">
        <f t="shared" si="9"/>
        <v>0.01</v>
      </c>
      <c r="H8" s="14">
        <f t="shared" si="9"/>
        <v>0.01</v>
      </c>
      <c r="I8" s="14">
        <f t="shared" si="9"/>
        <v>0</v>
      </c>
      <c r="J8" s="14">
        <f t="shared" si="9"/>
        <v>0.01</v>
      </c>
      <c r="K8" s="14">
        <f t="shared" si="9"/>
        <v>0.01</v>
      </c>
      <c r="L8" s="14">
        <f t="shared" si="9"/>
        <v>0.01</v>
      </c>
      <c r="M8" s="14">
        <f t="shared" si="9"/>
        <v>0.01</v>
      </c>
      <c r="N8" s="14">
        <f t="shared" si="9"/>
        <v>0</v>
      </c>
      <c r="O8" s="14">
        <f t="shared" si="9"/>
        <v>0.01</v>
      </c>
      <c r="P8" s="14">
        <f t="shared" si="9"/>
        <v>0.01</v>
      </c>
      <c r="Q8" s="14">
        <f t="shared" si="9"/>
        <v>0.01</v>
      </c>
      <c r="R8" s="14">
        <f t="shared" si="9"/>
        <v>0</v>
      </c>
      <c r="S8" s="14">
        <f t="shared" si="9"/>
        <v>0.01</v>
      </c>
      <c r="T8" s="14">
        <f t="shared" si="9"/>
        <v>0.01</v>
      </c>
      <c r="U8" s="14">
        <f t="shared" si="9"/>
        <v>0.01</v>
      </c>
      <c r="V8" s="14">
        <f t="shared" si="9"/>
        <v>0.01</v>
      </c>
      <c r="W8" s="14">
        <f t="shared" si="9"/>
        <v>0.01</v>
      </c>
      <c r="X8" s="14">
        <f t="shared" si="9"/>
        <v>0.01</v>
      </c>
      <c r="Y8" s="14">
        <f t="shared" si="9"/>
        <v>0.02</v>
      </c>
      <c r="Z8" s="14">
        <f t="shared" si="9"/>
        <v>0.01</v>
      </c>
      <c r="AA8" s="14">
        <f t="shared" si="9"/>
        <v>0.01</v>
      </c>
      <c r="AB8" s="14">
        <f t="shared" si="9"/>
        <v>0.02</v>
      </c>
      <c r="AC8" s="14">
        <f t="shared" si="9"/>
        <v>0.01</v>
      </c>
      <c r="AD8" s="14">
        <f t="shared" si="9"/>
        <v>0.01</v>
      </c>
      <c r="AE8" s="14">
        <f t="shared" si="9"/>
        <v>0.01</v>
      </c>
      <c r="AF8" s="14">
        <f t="shared" si="9"/>
        <v>0.01</v>
      </c>
      <c r="AG8" s="14">
        <f t="shared" si="9"/>
        <v>0.02</v>
      </c>
      <c r="AH8" s="14">
        <f t="shared" si="9"/>
        <v>0.02</v>
      </c>
      <c r="AI8" s="14">
        <f t="shared" si="9"/>
        <v>0.02</v>
      </c>
      <c r="AJ8" s="14">
        <f t="shared" si="9"/>
        <v>0.02</v>
      </c>
      <c r="AK8" s="14">
        <f t="shared" si="9"/>
        <v>0.02</v>
      </c>
      <c r="AL8" s="14">
        <f t="shared" si="9"/>
        <v>0.02</v>
      </c>
    </row>
    <row r="9" spans="1:50">
      <c r="A9" s="11"/>
      <c r="B9" s="14" t="s">
        <v>55</v>
      </c>
      <c r="C9" s="14">
        <f>ROUND((C17/C3),2)</f>
        <v>36.68</v>
      </c>
      <c r="D9" s="14">
        <f t="shared" ref="D9:AL9" si="10">ROUND((D17/D3),2)</f>
        <v>40.99</v>
      </c>
      <c r="E9" s="14">
        <f t="shared" si="10"/>
        <v>32.6</v>
      </c>
      <c r="F9" s="14">
        <f t="shared" si="10"/>
        <v>33.01</v>
      </c>
      <c r="G9" s="14">
        <f t="shared" si="10"/>
        <v>37.020000000000003</v>
      </c>
      <c r="H9" s="14">
        <f t="shared" si="10"/>
        <v>38.21</v>
      </c>
      <c r="I9" s="14">
        <f t="shared" si="10"/>
        <v>29.1</v>
      </c>
      <c r="J9" s="14">
        <f t="shared" si="10"/>
        <v>31.92</v>
      </c>
      <c r="K9" s="14">
        <f t="shared" si="10"/>
        <v>35.92</v>
      </c>
      <c r="L9" s="14">
        <f t="shared" si="10"/>
        <v>31.89</v>
      </c>
      <c r="M9" s="14">
        <f t="shared" si="10"/>
        <v>33.869999999999997</v>
      </c>
      <c r="N9" s="14">
        <f t="shared" si="10"/>
        <v>45.11</v>
      </c>
      <c r="O9" s="14">
        <f t="shared" si="10"/>
        <v>33.979999999999997</v>
      </c>
      <c r="P9" s="14">
        <f t="shared" si="10"/>
        <v>35.26</v>
      </c>
      <c r="Q9" s="14">
        <f t="shared" si="10"/>
        <v>34.17</v>
      </c>
      <c r="R9" s="14">
        <f t="shared" si="10"/>
        <v>32.53</v>
      </c>
      <c r="S9" s="14">
        <f t="shared" si="10"/>
        <v>34.92</v>
      </c>
      <c r="T9" s="14">
        <f t="shared" si="10"/>
        <v>24.16</v>
      </c>
      <c r="U9" s="14">
        <f t="shared" si="10"/>
        <v>19.57</v>
      </c>
      <c r="V9" s="14">
        <f t="shared" si="10"/>
        <v>20.66</v>
      </c>
      <c r="W9" s="14">
        <f t="shared" si="10"/>
        <v>17.43</v>
      </c>
      <c r="X9" s="14">
        <f t="shared" si="10"/>
        <v>24.13</v>
      </c>
      <c r="Y9" s="14">
        <f t="shared" si="10"/>
        <v>43.26</v>
      </c>
      <c r="Z9" s="14">
        <f t="shared" si="10"/>
        <v>25.23</v>
      </c>
      <c r="AA9" s="14">
        <f t="shared" si="10"/>
        <v>31.3</v>
      </c>
      <c r="AB9" s="14">
        <f t="shared" si="10"/>
        <v>48.03</v>
      </c>
      <c r="AC9" s="14">
        <f t="shared" si="10"/>
        <v>45.03</v>
      </c>
      <c r="AD9" s="14">
        <f t="shared" si="10"/>
        <v>31.36</v>
      </c>
      <c r="AE9" s="14">
        <f t="shared" si="10"/>
        <v>31.37</v>
      </c>
      <c r="AF9" s="14">
        <f t="shared" si="10"/>
        <v>31.7</v>
      </c>
      <c r="AG9" s="14">
        <f t="shared" si="10"/>
        <v>31.66</v>
      </c>
      <c r="AH9" s="14">
        <f t="shared" si="10"/>
        <v>31.61</v>
      </c>
      <c r="AI9" s="14">
        <f t="shared" si="10"/>
        <v>31.76</v>
      </c>
      <c r="AJ9" s="14">
        <f t="shared" si="10"/>
        <v>31.9</v>
      </c>
      <c r="AK9" s="14">
        <f t="shared" si="10"/>
        <v>31.82</v>
      </c>
      <c r="AL9" s="14">
        <f t="shared" si="10"/>
        <v>31.81</v>
      </c>
    </row>
    <row r="10" spans="1:50">
      <c r="A10" s="8" t="s">
        <v>56</v>
      </c>
      <c r="B10" s="9" t="s">
        <v>49</v>
      </c>
      <c r="C10" s="9">
        <v>423</v>
      </c>
      <c r="D10" s="9">
        <v>460</v>
      </c>
      <c r="E10" s="9">
        <v>493</v>
      </c>
      <c r="F10" s="9">
        <v>426</v>
      </c>
      <c r="G10" s="9">
        <v>366</v>
      </c>
      <c r="H10" s="9">
        <v>283</v>
      </c>
      <c r="I10" s="9">
        <v>259</v>
      </c>
      <c r="J10" s="9">
        <v>317</v>
      </c>
      <c r="K10" s="9">
        <v>342</v>
      </c>
      <c r="L10" s="9">
        <v>383</v>
      </c>
      <c r="M10" s="9">
        <v>511</v>
      </c>
      <c r="N10" s="9">
        <v>350</v>
      </c>
      <c r="O10" s="9">
        <v>473</v>
      </c>
      <c r="P10" s="9">
        <v>342</v>
      </c>
      <c r="Q10" s="9">
        <v>325</v>
      </c>
      <c r="R10" s="9">
        <v>356</v>
      </c>
      <c r="S10" s="9">
        <v>369</v>
      </c>
      <c r="T10" s="9">
        <v>204</v>
      </c>
      <c r="U10" s="9">
        <v>253</v>
      </c>
      <c r="V10" s="9">
        <v>298</v>
      </c>
      <c r="W10" s="9">
        <v>370</v>
      </c>
      <c r="X10" s="9">
        <v>341</v>
      </c>
      <c r="Y10" s="9">
        <v>366</v>
      </c>
      <c r="Z10" s="9">
        <v>300</v>
      </c>
      <c r="AA10" s="9">
        <v>236</v>
      </c>
      <c r="AB10" s="9">
        <v>345</v>
      </c>
      <c r="AC10" s="9">
        <v>271</v>
      </c>
      <c r="AD10" s="12">
        <f>ROUND(_xlfn.FORECAST.LINEAR(AD2,C10:AC10,C2:AC2),0)</f>
        <v>282</v>
      </c>
      <c r="AE10" s="12">
        <f t="shared" ref="AE10:AL10" si="11">ROUND(_xlfn.FORECAST.LINEAR(AE2,D10:AD10,D2:AD2),0)</f>
        <v>278</v>
      </c>
      <c r="AF10" s="12">
        <f t="shared" si="11"/>
        <v>277</v>
      </c>
      <c r="AG10" s="12">
        <f t="shared" si="11"/>
        <v>281</v>
      </c>
      <c r="AH10" s="12">
        <f t="shared" si="11"/>
        <v>281</v>
      </c>
      <c r="AI10" s="12">
        <f t="shared" si="11"/>
        <v>278</v>
      </c>
      <c r="AJ10" s="12">
        <f t="shared" si="11"/>
        <v>268</v>
      </c>
      <c r="AK10" s="12">
        <f t="shared" si="11"/>
        <v>255</v>
      </c>
      <c r="AL10" s="12">
        <f t="shared" si="11"/>
        <v>245</v>
      </c>
      <c r="AM10">
        <f>ROUND((AM17/115),0)</f>
        <v>450</v>
      </c>
      <c r="AN10">
        <f t="shared" ref="AN10:AX10" si="12">ROUND((AN17/115),0)</f>
        <v>456</v>
      </c>
      <c r="AO10">
        <f t="shared" si="12"/>
        <v>474</v>
      </c>
      <c r="AP10">
        <f t="shared" si="12"/>
        <v>487</v>
      </c>
      <c r="AQ10">
        <f t="shared" si="12"/>
        <v>497</v>
      </c>
      <c r="AR10">
        <f t="shared" si="12"/>
        <v>513</v>
      </c>
      <c r="AS10">
        <f t="shared" si="12"/>
        <v>525</v>
      </c>
      <c r="AT10">
        <f t="shared" si="12"/>
        <v>539</v>
      </c>
      <c r="AU10">
        <f t="shared" si="12"/>
        <v>553</v>
      </c>
      <c r="AV10">
        <f t="shared" si="12"/>
        <v>557</v>
      </c>
      <c r="AW10">
        <f t="shared" si="12"/>
        <v>558</v>
      </c>
      <c r="AX10">
        <f t="shared" si="12"/>
        <v>558</v>
      </c>
    </row>
    <row r="11" spans="1:50">
      <c r="A11" s="11"/>
      <c r="B11" s="9" t="s">
        <v>50</v>
      </c>
      <c r="C11" s="9">
        <v>332</v>
      </c>
      <c r="D11" s="9">
        <v>329</v>
      </c>
      <c r="E11" s="9">
        <v>329</v>
      </c>
      <c r="F11" s="9">
        <v>318</v>
      </c>
      <c r="G11" s="9">
        <v>268</v>
      </c>
      <c r="H11" s="9">
        <v>148</v>
      </c>
      <c r="I11" s="9">
        <v>170</v>
      </c>
      <c r="J11" s="9">
        <v>172</v>
      </c>
      <c r="K11" s="9">
        <v>167</v>
      </c>
      <c r="L11" s="9">
        <v>160</v>
      </c>
      <c r="M11" s="9">
        <v>244</v>
      </c>
      <c r="N11" s="9">
        <v>142</v>
      </c>
      <c r="O11" s="9">
        <v>198</v>
      </c>
      <c r="P11" s="9">
        <v>208</v>
      </c>
      <c r="Q11" s="9">
        <v>196</v>
      </c>
      <c r="R11" s="9">
        <v>188</v>
      </c>
      <c r="S11" s="9">
        <v>144</v>
      </c>
      <c r="T11" s="9">
        <v>207</v>
      </c>
      <c r="U11" s="9">
        <v>199</v>
      </c>
      <c r="V11" s="9">
        <v>216</v>
      </c>
      <c r="W11" s="9">
        <v>211</v>
      </c>
      <c r="X11" s="9">
        <v>217</v>
      </c>
      <c r="Y11" s="9">
        <v>289</v>
      </c>
      <c r="Z11" s="9">
        <v>211</v>
      </c>
      <c r="AA11" s="9">
        <v>269</v>
      </c>
      <c r="AB11" s="9">
        <v>210</v>
      </c>
      <c r="AC11" s="9">
        <v>184</v>
      </c>
      <c r="AD11" s="12">
        <f>ROUND(_xlfn.FORECAST.LINEAR(AD2,C11:AC11,C2:AC2),0)</f>
        <v>188</v>
      </c>
      <c r="AE11" s="12">
        <f t="shared" ref="AE11:AL11" si="13">ROUND(_xlfn.FORECAST.LINEAR(AE2,D11:AD11,D2:AD2),0)</f>
        <v>193</v>
      </c>
      <c r="AF11" s="12">
        <f t="shared" si="13"/>
        <v>199</v>
      </c>
      <c r="AG11" s="12">
        <f t="shared" si="13"/>
        <v>208</v>
      </c>
      <c r="AH11" s="12">
        <f t="shared" si="13"/>
        <v>218</v>
      </c>
      <c r="AI11" s="12">
        <f t="shared" si="13"/>
        <v>226</v>
      </c>
      <c r="AJ11" s="12">
        <f t="shared" si="13"/>
        <v>226</v>
      </c>
      <c r="AK11" s="12">
        <f t="shared" si="13"/>
        <v>227</v>
      </c>
      <c r="AL11" s="12">
        <f t="shared" si="13"/>
        <v>228</v>
      </c>
      <c r="AM11" s="15">
        <f>ROUND((269*1.1),0)</f>
        <v>296</v>
      </c>
      <c r="AN11" s="15">
        <f>ROUND((210*1.1),0)</f>
        <v>231</v>
      </c>
      <c r="AO11" s="15">
        <f>ROUND((184*1.1),0)</f>
        <v>202</v>
      </c>
      <c r="AP11" s="13">
        <f>ROUND((ROUND(_xlfn.FORECAST.LINEAR(AP2,O11:AO11,O2:AO2),0)*0.99),0)</f>
        <v>233</v>
      </c>
      <c r="AQ11" s="13">
        <f>ROUND((ROUND(_xlfn.FORECAST.LINEAR(AQ2,P11:AP11,P2:AP2),0)*1.1),0)</f>
        <v>261</v>
      </c>
      <c r="AR11" s="16">
        <f xml:space="preserve"> ROUND((ROUND(_xlfn.FORECAST.LINEAR(AR2,Q11:AQ11,Q2:AQ2),0)*1.1),0)</f>
        <v>267</v>
      </c>
      <c r="AS11" s="13">
        <f>ROUND((ROUND(_xlfn.FORECAST.LINEAR(AS2,R11:AR11,R2:AR2),0)*1.1),0)</f>
        <v>273</v>
      </c>
      <c r="AT11" s="13">
        <f>ROUND((ROUND(_xlfn.FORECAST.LINEAR(AT2,S11:AS11,S2:AS2),0)*1.1),0)</f>
        <v>278</v>
      </c>
      <c r="AU11" s="13">
        <f>ROUND((ROUND(_xlfn.FORECAST.LINEAR(AU2,T11:AT11,T2:AT2),0)*1.1),0)</f>
        <v>281</v>
      </c>
      <c r="AV11" s="13">
        <f>ROUND((ROUND(_xlfn.FORECAST.LINEAR(AV2,U11:AU11,U2:AU2),0)*1.1),0)</f>
        <v>287</v>
      </c>
      <c r="AW11" s="13">
        <f>ROUND((ROUND(_xlfn.FORECAST.LINEAR(AW2,V11:AV11,V2:AV2),0)*1.1),0)</f>
        <v>293</v>
      </c>
      <c r="AX11" s="13">
        <f>ROUND((ROUND(_xlfn.FORECAST.LINEAR(AX2,W11:AW11,W2:AW2),0)*1.1),0)</f>
        <v>301</v>
      </c>
    </row>
    <row r="12" spans="1:50">
      <c r="A12" s="11"/>
      <c r="B12" s="9" t="s">
        <v>51</v>
      </c>
      <c r="C12" s="9">
        <v>13816</v>
      </c>
      <c r="D12" s="9">
        <v>13947</v>
      </c>
      <c r="E12" s="9">
        <v>14111</v>
      </c>
      <c r="F12" s="9">
        <v>14219</v>
      </c>
      <c r="G12" s="9">
        <v>14317</v>
      </c>
      <c r="H12" s="9">
        <v>14452</v>
      </c>
      <c r="I12" s="9">
        <v>14541</v>
      </c>
      <c r="J12" s="9">
        <v>14686</v>
      </c>
      <c r="K12" s="9">
        <v>14861</v>
      </c>
      <c r="L12" s="9">
        <v>15084</v>
      </c>
      <c r="M12" s="9">
        <v>15351</v>
      </c>
      <c r="N12" s="9">
        <v>15559</v>
      </c>
      <c r="O12" s="9">
        <v>15834</v>
      </c>
      <c r="P12" s="9">
        <v>15968</v>
      </c>
      <c r="Q12" s="9">
        <v>16097</v>
      </c>
      <c r="R12" s="9">
        <v>16265</v>
      </c>
      <c r="S12" s="9">
        <v>16490</v>
      </c>
      <c r="T12" s="9">
        <v>16515</v>
      </c>
      <c r="U12" s="9">
        <v>16546</v>
      </c>
      <c r="V12" s="9">
        <v>16624</v>
      </c>
      <c r="W12" s="9">
        <v>16775</v>
      </c>
      <c r="X12" s="9">
        <v>16900</v>
      </c>
      <c r="Y12" s="9">
        <v>16975</v>
      </c>
      <c r="Z12" s="9">
        <v>16987</v>
      </c>
      <c r="AA12" s="9">
        <v>16961</v>
      </c>
      <c r="AB12" s="9">
        <v>17055</v>
      </c>
      <c r="AC12" s="9">
        <v>17116</v>
      </c>
      <c r="AD12" s="12">
        <f>ROUND(_xlfn.FORECAST.LINEAR(AD2,C12:AC12,C2:AC2),0)</f>
        <v>17665</v>
      </c>
      <c r="AE12" s="12">
        <f t="shared" ref="AE12:AL12" si="14">ROUND(_xlfn.FORECAST.LINEAR(AE2,D12:AD12,D2:AD2),0)</f>
        <v>17799</v>
      </c>
      <c r="AF12" s="12">
        <f t="shared" si="14"/>
        <v>17931</v>
      </c>
      <c r="AG12" s="12">
        <f t="shared" si="14"/>
        <v>18063</v>
      </c>
      <c r="AH12" s="12">
        <f t="shared" si="14"/>
        <v>18191</v>
      </c>
      <c r="AI12" s="12">
        <f t="shared" si="14"/>
        <v>18313</v>
      </c>
      <c r="AJ12" s="12">
        <f t="shared" si="14"/>
        <v>18431</v>
      </c>
      <c r="AK12" s="12">
        <f t="shared" si="14"/>
        <v>18542</v>
      </c>
      <c r="AL12" s="12">
        <f t="shared" si="14"/>
        <v>18647</v>
      </c>
      <c r="AM12">
        <f>AL12+AM10-AM11</f>
        <v>18801</v>
      </c>
      <c r="AN12">
        <f t="shared" ref="AN12:AX12" si="15">AM12+AN10-AN11</f>
        <v>19026</v>
      </c>
      <c r="AO12">
        <f t="shared" si="15"/>
        <v>19298</v>
      </c>
      <c r="AP12">
        <f t="shared" si="15"/>
        <v>19552</v>
      </c>
      <c r="AQ12">
        <f t="shared" si="15"/>
        <v>19788</v>
      </c>
      <c r="AR12">
        <f t="shared" si="15"/>
        <v>20034</v>
      </c>
      <c r="AS12">
        <f t="shared" si="15"/>
        <v>20286</v>
      </c>
      <c r="AT12">
        <f t="shared" si="15"/>
        <v>20547</v>
      </c>
      <c r="AU12">
        <f t="shared" si="15"/>
        <v>20819</v>
      </c>
      <c r="AV12">
        <f t="shared" si="15"/>
        <v>21089</v>
      </c>
      <c r="AW12">
        <f t="shared" si="15"/>
        <v>21354</v>
      </c>
      <c r="AX12">
        <f t="shared" si="15"/>
        <v>21611</v>
      </c>
    </row>
    <row r="13" spans="1:50">
      <c r="A13" s="11"/>
      <c r="B13" s="9" t="s">
        <v>52</v>
      </c>
      <c r="C13" s="9">
        <v>178529</v>
      </c>
      <c r="D13" s="9">
        <v>186003</v>
      </c>
      <c r="E13" s="9">
        <v>194207</v>
      </c>
      <c r="F13" s="9">
        <v>174586</v>
      </c>
      <c r="G13" s="9">
        <v>149593</v>
      </c>
      <c r="H13" s="9">
        <v>147844</v>
      </c>
      <c r="I13" s="9">
        <v>107488</v>
      </c>
      <c r="J13" s="9">
        <v>145347</v>
      </c>
      <c r="K13" s="9">
        <v>167300</v>
      </c>
      <c r="L13" s="9">
        <v>156705</v>
      </c>
      <c r="M13" s="9">
        <v>207652</v>
      </c>
      <c r="N13" s="9">
        <v>145343</v>
      </c>
      <c r="O13" s="9">
        <v>180428</v>
      </c>
      <c r="P13" s="9">
        <v>190423</v>
      </c>
      <c r="Q13" s="9">
        <v>196761</v>
      </c>
      <c r="R13" s="9">
        <v>174725</v>
      </c>
      <c r="S13" s="9">
        <v>120014</v>
      </c>
      <c r="T13" s="9">
        <v>148601</v>
      </c>
      <c r="U13" s="9">
        <v>145190</v>
      </c>
      <c r="V13" s="9">
        <v>151361</v>
      </c>
      <c r="W13" s="9">
        <v>168961</v>
      </c>
      <c r="X13" s="9">
        <v>168778</v>
      </c>
      <c r="Y13" s="9">
        <v>214092</v>
      </c>
      <c r="Z13" s="9">
        <v>174089</v>
      </c>
      <c r="AA13" s="9">
        <v>221725</v>
      </c>
      <c r="AB13" s="9">
        <v>218684</v>
      </c>
      <c r="AC13" s="9">
        <v>227938</v>
      </c>
      <c r="AD13" s="12">
        <f>ROUND(_xlfn.FORECAST.LINEAR(AD2,C13:AC13,C2:AC2),0)</f>
        <v>191619</v>
      </c>
      <c r="AE13" s="12">
        <f t="shared" ref="AE13:AL13" si="16">ROUND(_xlfn.FORECAST.LINEAR(AE2,D13:AD13,D2:AD2),0)</f>
        <v>194908</v>
      </c>
      <c r="AF13" s="12">
        <f t="shared" si="16"/>
        <v>199189</v>
      </c>
      <c r="AG13" s="12">
        <f t="shared" si="16"/>
        <v>204707</v>
      </c>
      <c r="AH13" s="12">
        <f t="shared" si="16"/>
        <v>209379</v>
      </c>
      <c r="AI13" s="12">
        <f t="shared" si="16"/>
        <v>212420</v>
      </c>
      <c r="AJ13" s="12">
        <f t="shared" si="16"/>
        <v>215257</v>
      </c>
      <c r="AK13" s="12">
        <f t="shared" si="16"/>
        <v>214627</v>
      </c>
      <c r="AL13" s="12">
        <f t="shared" si="16"/>
        <v>216111</v>
      </c>
      <c r="AM13">
        <f>ROUND((AM12*11.09),0)</f>
        <v>208503</v>
      </c>
      <c r="AN13">
        <f t="shared" ref="AN13:AX13" si="17">ROUND((AN12*11.09),0)</f>
        <v>210998</v>
      </c>
      <c r="AO13">
        <f t="shared" si="17"/>
        <v>214015</v>
      </c>
      <c r="AP13">
        <f t="shared" si="17"/>
        <v>216832</v>
      </c>
      <c r="AQ13">
        <f t="shared" si="17"/>
        <v>219449</v>
      </c>
      <c r="AR13">
        <f t="shared" si="17"/>
        <v>222177</v>
      </c>
      <c r="AS13">
        <f t="shared" si="17"/>
        <v>224972</v>
      </c>
      <c r="AT13">
        <f t="shared" si="17"/>
        <v>227866</v>
      </c>
      <c r="AU13">
        <f t="shared" si="17"/>
        <v>230883</v>
      </c>
      <c r="AV13">
        <f t="shared" si="17"/>
        <v>233877</v>
      </c>
      <c r="AW13">
        <f t="shared" si="17"/>
        <v>236816</v>
      </c>
      <c r="AX13">
        <f t="shared" si="17"/>
        <v>239666</v>
      </c>
    </row>
    <row r="14" spans="1:50">
      <c r="A14" s="17"/>
      <c r="B14" s="14" t="s">
        <v>53</v>
      </c>
      <c r="C14" s="18">
        <f>ROUND((C13/C12),1)</f>
        <v>12.9</v>
      </c>
      <c r="D14" s="18">
        <f t="shared" ref="D14:AC14" si="18">ROUND((D13/D12),1)</f>
        <v>13.3</v>
      </c>
      <c r="E14" s="18">
        <f t="shared" si="18"/>
        <v>13.8</v>
      </c>
      <c r="F14" s="18">
        <f t="shared" si="18"/>
        <v>12.3</v>
      </c>
      <c r="G14" s="18">
        <f t="shared" si="18"/>
        <v>10.4</v>
      </c>
      <c r="H14" s="18">
        <f t="shared" si="18"/>
        <v>10.199999999999999</v>
      </c>
      <c r="I14" s="18">
        <f t="shared" si="18"/>
        <v>7.4</v>
      </c>
      <c r="J14" s="18">
        <f t="shared" si="18"/>
        <v>9.9</v>
      </c>
      <c r="K14" s="18">
        <f t="shared" si="18"/>
        <v>11.3</v>
      </c>
      <c r="L14" s="18">
        <f t="shared" si="18"/>
        <v>10.4</v>
      </c>
      <c r="M14" s="18">
        <f t="shared" si="18"/>
        <v>13.5</v>
      </c>
      <c r="N14" s="18">
        <f t="shared" si="18"/>
        <v>9.3000000000000007</v>
      </c>
      <c r="O14" s="18">
        <f t="shared" si="18"/>
        <v>11.4</v>
      </c>
      <c r="P14" s="18">
        <f t="shared" si="18"/>
        <v>11.9</v>
      </c>
      <c r="Q14" s="18">
        <f t="shared" si="18"/>
        <v>12.2</v>
      </c>
      <c r="R14" s="18">
        <f t="shared" si="18"/>
        <v>10.7</v>
      </c>
      <c r="S14" s="18">
        <f t="shared" si="18"/>
        <v>7.3</v>
      </c>
      <c r="T14" s="18">
        <f t="shared" si="18"/>
        <v>9</v>
      </c>
      <c r="U14" s="18">
        <f t="shared" si="18"/>
        <v>8.8000000000000007</v>
      </c>
      <c r="V14" s="18">
        <f t="shared" si="18"/>
        <v>9.1</v>
      </c>
      <c r="W14" s="18">
        <f t="shared" si="18"/>
        <v>10.1</v>
      </c>
      <c r="X14" s="18">
        <f t="shared" si="18"/>
        <v>10</v>
      </c>
      <c r="Y14" s="18">
        <f t="shared" si="18"/>
        <v>12.6</v>
      </c>
      <c r="Z14" s="18">
        <f t="shared" si="18"/>
        <v>10.199999999999999</v>
      </c>
      <c r="AA14" s="18">
        <f t="shared" si="18"/>
        <v>13.1</v>
      </c>
      <c r="AB14" s="18">
        <f t="shared" si="18"/>
        <v>12.8</v>
      </c>
      <c r="AC14" s="18">
        <f t="shared" si="18"/>
        <v>13.3</v>
      </c>
      <c r="AD14" s="18">
        <f>ROUND((AD13/AD12),1)</f>
        <v>10.8</v>
      </c>
      <c r="AE14" s="18">
        <f t="shared" ref="AE14:AL14" si="19">ROUND((AE13/AE12),1)</f>
        <v>11</v>
      </c>
      <c r="AF14" s="18">
        <f t="shared" si="19"/>
        <v>11.1</v>
      </c>
      <c r="AG14" s="18">
        <f t="shared" si="19"/>
        <v>11.3</v>
      </c>
      <c r="AH14" s="18">
        <f t="shared" si="19"/>
        <v>11.5</v>
      </c>
      <c r="AI14" s="18">
        <f t="shared" si="19"/>
        <v>11.6</v>
      </c>
      <c r="AJ14" s="18">
        <f t="shared" si="19"/>
        <v>11.7</v>
      </c>
      <c r="AK14" s="18">
        <f t="shared" si="19"/>
        <v>11.6</v>
      </c>
      <c r="AL14" s="18">
        <f t="shared" si="19"/>
        <v>11.6</v>
      </c>
    </row>
    <row r="15" spans="1:50">
      <c r="A15" s="17"/>
      <c r="B15" s="18" t="s">
        <v>54</v>
      </c>
      <c r="C15" s="18"/>
      <c r="D15" s="18">
        <f xml:space="preserve"> ROUND(D11/C12,2)</f>
        <v>0.02</v>
      </c>
      <c r="E15" s="18">
        <f t="shared" ref="E15:AL15" si="20" xml:space="preserve"> ROUND(E11/D12,2)</f>
        <v>0.02</v>
      </c>
      <c r="F15" s="18">
        <f t="shared" si="20"/>
        <v>0.02</v>
      </c>
      <c r="G15" s="18">
        <f t="shared" si="20"/>
        <v>0.02</v>
      </c>
      <c r="H15" s="18">
        <f t="shared" si="20"/>
        <v>0.01</v>
      </c>
      <c r="I15" s="18">
        <f t="shared" si="20"/>
        <v>0.01</v>
      </c>
      <c r="J15" s="18">
        <f t="shared" si="20"/>
        <v>0.01</v>
      </c>
      <c r="K15" s="18">
        <f t="shared" si="20"/>
        <v>0.01</v>
      </c>
      <c r="L15" s="18">
        <f t="shared" si="20"/>
        <v>0.01</v>
      </c>
      <c r="M15" s="18">
        <f t="shared" si="20"/>
        <v>0.02</v>
      </c>
      <c r="N15" s="18">
        <f t="shared" si="20"/>
        <v>0.01</v>
      </c>
      <c r="O15" s="18">
        <f t="shared" si="20"/>
        <v>0.01</v>
      </c>
      <c r="P15" s="18">
        <f t="shared" si="20"/>
        <v>0.01</v>
      </c>
      <c r="Q15" s="18">
        <f t="shared" si="20"/>
        <v>0.01</v>
      </c>
      <c r="R15" s="18">
        <f t="shared" si="20"/>
        <v>0.01</v>
      </c>
      <c r="S15" s="18">
        <f t="shared" si="20"/>
        <v>0.01</v>
      </c>
      <c r="T15" s="18">
        <f t="shared" si="20"/>
        <v>0.01</v>
      </c>
      <c r="U15" s="18">
        <f t="shared" si="20"/>
        <v>0.01</v>
      </c>
      <c r="V15" s="18">
        <f t="shared" si="20"/>
        <v>0.01</v>
      </c>
      <c r="W15" s="18">
        <f t="shared" si="20"/>
        <v>0.01</v>
      </c>
      <c r="X15" s="18">
        <f t="shared" si="20"/>
        <v>0.01</v>
      </c>
      <c r="Y15" s="18">
        <f t="shared" si="20"/>
        <v>0.02</v>
      </c>
      <c r="Z15" s="18">
        <f t="shared" si="20"/>
        <v>0.01</v>
      </c>
      <c r="AA15" s="18">
        <f t="shared" si="20"/>
        <v>0.02</v>
      </c>
      <c r="AB15" s="18">
        <f t="shared" si="20"/>
        <v>0.01</v>
      </c>
      <c r="AC15" s="18">
        <f t="shared" si="20"/>
        <v>0.01</v>
      </c>
      <c r="AD15" s="18">
        <f t="shared" si="20"/>
        <v>0.01</v>
      </c>
      <c r="AE15" s="18">
        <f t="shared" si="20"/>
        <v>0.01</v>
      </c>
      <c r="AF15" s="18">
        <f t="shared" si="20"/>
        <v>0.01</v>
      </c>
      <c r="AG15" s="18">
        <f t="shared" si="20"/>
        <v>0.01</v>
      </c>
      <c r="AH15" s="18">
        <f t="shared" si="20"/>
        <v>0.01</v>
      </c>
      <c r="AI15" s="18">
        <f t="shared" si="20"/>
        <v>0.01</v>
      </c>
      <c r="AJ15" s="18">
        <f t="shared" si="20"/>
        <v>0.01</v>
      </c>
      <c r="AK15" s="18">
        <f t="shared" si="20"/>
        <v>0.01</v>
      </c>
      <c r="AL15" s="18">
        <f t="shared" si="20"/>
        <v>0.01</v>
      </c>
    </row>
    <row r="16" spans="1:50">
      <c r="A16" s="17"/>
      <c r="B16" s="18" t="s">
        <v>55</v>
      </c>
      <c r="C16" s="18">
        <f>ROUND((C17/C10),2)</f>
        <v>63.03</v>
      </c>
      <c r="D16" s="18">
        <f t="shared" ref="D16:AL16" si="21">ROUND((D17/D10),2)</f>
        <v>84.92</v>
      </c>
      <c r="E16" s="18">
        <f t="shared" si="21"/>
        <v>67.31</v>
      </c>
      <c r="F16" s="18">
        <f t="shared" si="21"/>
        <v>52</v>
      </c>
      <c r="G16" s="18">
        <f t="shared" si="21"/>
        <v>76.56</v>
      </c>
      <c r="H16" s="18">
        <f t="shared" si="21"/>
        <v>80.48</v>
      </c>
      <c r="I16" s="18">
        <f t="shared" si="21"/>
        <v>70.78</v>
      </c>
      <c r="J16" s="18">
        <f t="shared" si="21"/>
        <v>69.88</v>
      </c>
      <c r="K16" s="18">
        <f t="shared" si="21"/>
        <v>85.29</v>
      </c>
      <c r="L16" s="18">
        <f t="shared" si="21"/>
        <v>67.53</v>
      </c>
      <c r="M16" s="18">
        <f t="shared" si="21"/>
        <v>84.37</v>
      </c>
      <c r="N16" s="18">
        <f t="shared" si="21"/>
        <v>97.81</v>
      </c>
      <c r="O16" s="18">
        <f t="shared" si="21"/>
        <v>62.94</v>
      </c>
      <c r="P16" s="18">
        <f t="shared" si="21"/>
        <v>111.35</v>
      </c>
      <c r="Q16" s="18">
        <f t="shared" si="21"/>
        <v>96.61</v>
      </c>
      <c r="R16" s="18">
        <f t="shared" si="21"/>
        <v>97.05</v>
      </c>
      <c r="S16" s="18">
        <f t="shared" si="21"/>
        <v>91.14</v>
      </c>
      <c r="T16" s="18">
        <f t="shared" si="21"/>
        <v>100.08</v>
      </c>
      <c r="U16" s="18">
        <f t="shared" si="21"/>
        <v>79.05</v>
      </c>
      <c r="V16" s="18">
        <f t="shared" si="21"/>
        <v>77.180000000000007</v>
      </c>
      <c r="W16" s="18">
        <f t="shared" si="21"/>
        <v>64.86</v>
      </c>
      <c r="X16" s="18">
        <f t="shared" si="21"/>
        <v>105.58</v>
      </c>
      <c r="Y16" s="18">
        <f t="shared" si="21"/>
        <v>185.94</v>
      </c>
      <c r="Z16" s="18">
        <f t="shared" si="21"/>
        <v>116.82</v>
      </c>
      <c r="AA16" s="18">
        <f t="shared" si="21"/>
        <v>172.82</v>
      </c>
      <c r="AB16" s="18">
        <f t="shared" si="21"/>
        <v>162.04</v>
      </c>
      <c r="AC16" s="18">
        <f t="shared" si="21"/>
        <v>172.8</v>
      </c>
      <c r="AD16" s="18">
        <f t="shared" si="21"/>
        <v>149.02000000000001</v>
      </c>
      <c r="AE16" s="18">
        <f t="shared" si="21"/>
        <v>154.36000000000001</v>
      </c>
      <c r="AF16" s="18">
        <f t="shared" si="21"/>
        <v>161.82</v>
      </c>
      <c r="AG16" s="18">
        <f t="shared" si="21"/>
        <v>165.49</v>
      </c>
      <c r="AH16" s="18">
        <f t="shared" si="21"/>
        <v>168.75</v>
      </c>
      <c r="AI16" s="18">
        <f t="shared" si="21"/>
        <v>175.35</v>
      </c>
      <c r="AJ16" s="18">
        <f t="shared" si="21"/>
        <v>185.34</v>
      </c>
      <c r="AK16" s="18">
        <f t="shared" si="21"/>
        <v>196.65</v>
      </c>
      <c r="AL16" s="18">
        <f t="shared" si="21"/>
        <v>207.09</v>
      </c>
    </row>
    <row r="17" spans="1:50">
      <c r="A17" s="19" t="s">
        <v>57</v>
      </c>
      <c r="B17" s="20" t="s">
        <v>58</v>
      </c>
      <c r="C17" s="20">
        <v>26663</v>
      </c>
      <c r="D17" s="20">
        <v>39065</v>
      </c>
      <c r="E17" s="20">
        <v>33183</v>
      </c>
      <c r="F17" s="20">
        <v>22152</v>
      </c>
      <c r="G17" s="20">
        <v>28021</v>
      </c>
      <c r="H17" s="20">
        <v>22776</v>
      </c>
      <c r="I17" s="20">
        <v>18332</v>
      </c>
      <c r="J17" s="20">
        <v>22151</v>
      </c>
      <c r="K17" s="20">
        <v>29170</v>
      </c>
      <c r="L17" s="20">
        <v>25863</v>
      </c>
      <c r="M17" s="20">
        <v>43113</v>
      </c>
      <c r="N17" s="20">
        <v>34235</v>
      </c>
      <c r="O17" s="20">
        <v>29769</v>
      </c>
      <c r="P17" s="20">
        <v>38081</v>
      </c>
      <c r="Q17" s="20">
        <v>31399</v>
      </c>
      <c r="R17" s="20">
        <v>34549</v>
      </c>
      <c r="S17" s="20">
        <v>33629</v>
      </c>
      <c r="T17" s="20">
        <v>20416</v>
      </c>
      <c r="U17" s="20">
        <v>20000</v>
      </c>
      <c r="V17" s="20">
        <v>23000</v>
      </c>
      <c r="W17" s="20">
        <v>24000</v>
      </c>
      <c r="X17" s="20">
        <v>36002</v>
      </c>
      <c r="Y17" s="20">
        <v>68055</v>
      </c>
      <c r="Z17" s="20">
        <v>35045</v>
      </c>
      <c r="AA17" s="20">
        <v>40785</v>
      </c>
      <c r="AB17" s="20">
        <v>55905</v>
      </c>
      <c r="AC17" s="20">
        <v>46828</v>
      </c>
      <c r="AD17" s="21">
        <f>ROUND(_xlfn.FORECAST.LINEAR(AD2,C17:AC17,C2:AC2),0)</f>
        <v>42023</v>
      </c>
      <c r="AE17" s="21">
        <f t="shared" ref="AE17:AX17" si="22">ROUND(_xlfn.FORECAST.LINEAR(AE2,D17:AD17,D2:AD2),0)</f>
        <v>42911</v>
      </c>
      <c r="AF17" s="21">
        <f t="shared" si="22"/>
        <v>44824</v>
      </c>
      <c r="AG17" s="21">
        <f t="shared" si="22"/>
        <v>46502</v>
      </c>
      <c r="AH17" s="21">
        <f t="shared" si="22"/>
        <v>47418</v>
      </c>
      <c r="AI17" s="21">
        <f t="shared" si="22"/>
        <v>48746</v>
      </c>
      <c r="AJ17" s="21">
        <f t="shared" si="22"/>
        <v>49672</v>
      </c>
      <c r="AK17" s="21">
        <f t="shared" si="22"/>
        <v>50146</v>
      </c>
      <c r="AL17" s="21">
        <f t="shared" si="22"/>
        <v>50738</v>
      </c>
      <c r="AM17" s="21">
        <f t="shared" si="22"/>
        <v>51758</v>
      </c>
      <c r="AN17" s="21">
        <f t="shared" si="22"/>
        <v>52471</v>
      </c>
      <c r="AO17" s="21">
        <f t="shared" si="22"/>
        <v>54495</v>
      </c>
      <c r="AP17" s="21">
        <f t="shared" si="22"/>
        <v>56004</v>
      </c>
      <c r="AQ17" s="21">
        <f t="shared" si="22"/>
        <v>57195</v>
      </c>
      <c r="AR17" s="21">
        <f t="shared" si="22"/>
        <v>59025</v>
      </c>
      <c r="AS17" s="21">
        <f t="shared" si="22"/>
        <v>60410</v>
      </c>
      <c r="AT17" s="21">
        <f t="shared" si="22"/>
        <v>62025</v>
      </c>
      <c r="AU17" s="21">
        <f t="shared" si="22"/>
        <v>63582</v>
      </c>
      <c r="AV17" s="21">
        <f t="shared" si="22"/>
        <v>64036</v>
      </c>
      <c r="AW17" s="21">
        <f t="shared" si="22"/>
        <v>64153</v>
      </c>
      <c r="AX17" s="21">
        <f t="shared" si="22"/>
        <v>64159</v>
      </c>
    </row>
    <row r="18" spans="1:50">
      <c r="B18" t="s">
        <v>59</v>
      </c>
      <c r="C18">
        <f>C17*2</f>
        <v>53326</v>
      </c>
      <c r="D18">
        <f t="shared" ref="D18:AC18" si="23">D17*2</f>
        <v>78130</v>
      </c>
      <c r="E18">
        <f t="shared" si="23"/>
        <v>66366</v>
      </c>
      <c r="F18">
        <f t="shared" si="23"/>
        <v>44304</v>
      </c>
      <c r="G18">
        <f t="shared" si="23"/>
        <v>56042</v>
      </c>
      <c r="H18">
        <f t="shared" si="23"/>
        <v>45552</v>
      </c>
      <c r="I18">
        <f t="shared" si="23"/>
        <v>36664</v>
      </c>
      <c r="J18">
        <f t="shared" si="23"/>
        <v>44302</v>
      </c>
      <c r="K18">
        <f t="shared" si="23"/>
        <v>58340</v>
      </c>
      <c r="L18">
        <f t="shared" si="23"/>
        <v>51726</v>
      </c>
      <c r="M18">
        <f t="shared" si="23"/>
        <v>86226</v>
      </c>
      <c r="N18">
        <f t="shared" si="23"/>
        <v>68470</v>
      </c>
      <c r="O18">
        <f t="shared" si="23"/>
        <v>59538</v>
      </c>
      <c r="P18">
        <f t="shared" si="23"/>
        <v>76162</v>
      </c>
      <c r="Q18">
        <f t="shared" si="23"/>
        <v>62798</v>
      </c>
      <c r="R18">
        <f t="shared" si="23"/>
        <v>69098</v>
      </c>
      <c r="S18">
        <f t="shared" si="23"/>
        <v>67258</v>
      </c>
      <c r="T18">
        <f t="shared" si="23"/>
        <v>40832</v>
      </c>
      <c r="U18">
        <f t="shared" si="23"/>
        <v>40000</v>
      </c>
      <c r="V18">
        <f t="shared" si="23"/>
        <v>46000</v>
      </c>
      <c r="W18">
        <f t="shared" si="23"/>
        <v>48000</v>
      </c>
      <c r="X18">
        <f t="shared" si="23"/>
        <v>72004</v>
      </c>
      <c r="Y18">
        <f t="shared" si="23"/>
        <v>136110</v>
      </c>
      <c r="Z18">
        <f t="shared" si="23"/>
        <v>70090</v>
      </c>
      <c r="AA18">
        <f t="shared" si="23"/>
        <v>81570</v>
      </c>
      <c r="AB18">
        <f t="shared" si="23"/>
        <v>111810</v>
      </c>
      <c r="AC18">
        <f t="shared" si="23"/>
        <v>93656</v>
      </c>
    </row>
    <row r="19" spans="1:50">
      <c r="B19" t="s">
        <v>60</v>
      </c>
      <c r="C19">
        <f>ROUND(C18/(C3+C10),0)</f>
        <v>46</v>
      </c>
      <c r="D19">
        <f t="shared" ref="D19:AC19" si="24">ROUND(D18/(D3+D10),0)</f>
        <v>55</v>
      </c>
      <c r="E19">
        <f t="shared" si="24"/>
        <v>44</v>
      </c>
      <c r="F19">
        <f t="shared" si="24"/>
        <v>40</v>
      </c>
      <c r="G19">
        <f t="shared" si="24"/>
        <v>50</v>
      </c>
      <c r="H19">
        <f t="shared" si="24"/>
        <v>52</v>
      </c>
      <c r="I19">
        <f t="shared" si="24"/>
        <v>41</v>
      </c>
      <c r="J19">
        <f t="shared" si="24"/>
        <v>44</v>
      </c>
      <c r="K19">
        <f t="shared" si="24"/>
        <v>51</v>
      </c>
      <c r="L19">
        <f t="shared" si="24"/>
        <v>43</v>
      </c>
      <c r="M19">
        <f t="shared" si="24"/>
        <v>48</v>
      </c>
      <c r="N19">
        <f t="shared" si="24"/>
        <v>62</v>
      </c>
      <c r="O19">
        <f t="shared" si="24"/>
        <v>44</v>
      </c>
      <c r="P19">
        <f t="shared" si="24"/>
        <v>54</v>
      </c>
      <c r="Q19">
        <f t="shared" si="24"/>
        <v>50</v>
      </c>
      <c r="R19">
        <f t="shared" si="24"/>
        <v>49</v>
      </c>
      <c r="S19">
        <f t="shared" si="24"/>
        <v>50</v>
      </c>
      <c r="T19">
        <f t="shared" si="24"/>
        <v>39</v>
      </c>
      <c r="U19">
        <f t="shared" si="24"/>
        <v>31</v>
      </c>
      <c r="V19">
        <f t="shared" si="24"/>
        <v>33</v>
      </c>
      <c r="W19">
        <f t="shared" si="24"/>
        <v>27</v>
      </c>
      <c r="X19">
        <f t="shared" si="24"/>
        <v>39</v>
      </c>
      <c r="Y19">
        <f t="shared" si="24"/>
        <v>70</v>
      </c>
      <c r="Z19">
        <f t="shared" si="24"/>
        <v>41</v>
      </c>
      <c r="AA19">
        <f t="shared" si="24"/>
        <v>53</v>
      </c>
      <c r="AB19">
        <f t="shared" si="24"/>
        <v>74</v>
      </c>
      <c r="AC19">
        <f t="shared" si="24"/>
        <v>71</v>
      </c>
    </row>
    <row r="20" spans="1:50">
      <c r="B20" t="s">
        <v>61</v>
      </c>
      <c r="C20">
        <f>ROUND(C17/(C3+C10),0)</f>
        <v>23</v>
      </c>
      <c r="D20">
        <f t="shared" ref="D20:AC20" si="25">ROUND(D17/(D3+D10),0)</f>
        <v>28</v>
      </c>
      <c r="E20">
        <f t="shared" si="25"/>
        <v>22</v>
      </c>
      <c r="F20">
        <f t="shared" si="25"/>
        <v>20</v>
      </c>
      <c r="G20">
        <f t="shared" si="25"/>
        <v>25</v>
      </c>
      <c r="H20">
        <f t="shared" si="25"/>
        <v>26</v>
      </c>
      <c r="I20">
        <f t="shared" si="25"/>
        <v>21</v>
      </c>
      <c r="J20">
        <f t="shared" si="25"/>
        <v>22</v>
      </c>
      <c r="K20">
        <f t="shared" si="25"/>
        <v>25</v>
      </c>
      <c r="L20">
        <f t="shared" si="25"/>
        <v>22</v>
      </c>
      <c r="M20">
        <f t="shared" si="25"/>
        <v>24</v>
      </c>
      <c r="N20">
        <f t="shared" si="25"/>
        <v>31</v>
      </c>
      <c r="O20">
        <f t="shared" si="25"/>
        <v>22</v>
      </c>
      <c r="P20">
        <f t="shared" si="25"/>
        <v>27</v>
      </c>
      <c r="Q20">
        <f t="shared" si="25"/>
        <v>25</v>
      </c>
      <c r="R20">
        <f t="shared" si="25"/>
        <v>24</v>
      </c>
      <c r="S20">
        <f t="shared" si="25"/>
        <v>25</v>
      </c>
      <c r="T20">
        <f t="shared" si="25"/>
        <v>19</v>
      </c>
      <c r="U20">
        <f t="shared" si="25"/>
        <v>16</v>
      </c>
      <c r="V20">
        <f t="shared" si="25"/>
        <v>16</v>
      </c>
      <c r="W20">
        <f t="shared" si="25"/>
        <v>14</v>
      </c>
      <c r="X20">
        <f t="shared" si="25"/>
        <v>20</v>
      </c>
      <c r="Y20">
        <f t="shared" si="25"/>
        <v>35</v>
      </c>
      <c r="Z20">
        <f t="shared" si="25"/>
        <v>21</v>
      </c>
      <c r="AA20">
        <f t="shared" si="25"/>
        <v>27</v>
      </c>
      <c r="AB20">
        <f t="shared" si="25"/>
        <v>37</v>
      </c>
      <c r="AC20">
        <f t="shared" si="25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2025-05-08T10:09:17Z</dcterms:modified>
  <cp:category/>
  <cp:contentStatus/>
</cp:coreProperties>
</file>